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300" windowWidth="28515" windowHeight="12405" activeTab="2"/>
  </bookViews>
  <sheets>
    <sheet name="Anleitung" sheetId="27" r:id="rId1"/>
    <sheet name="Grunddaten" sheetId="26" r:id="rId2"/>
    <sheet name="Bew.-Einh. 1" sheetId="1" r:id="rId3"/>
    <sheet name="Bew.-Einh. 2" sheetId="3" r:id="rId4"/>
    <sheet name="Bew.-Einh. 3" sheetId="8" r:id="rId5"/>
    <sheet name="Bew.-Einh. 4" sheetId="9" r:id="rId6"/>
    <sheet name="Bew.-Einh. 5" sheetId="10" r:id="rId7"/>
    <sheet name="Bew.-Einh. 6" sheetId="11" r:id="rId8"/>
    <sheet name="Bew.-Einh. 7" sheetId="12" r:id="rId9"/>
    <sheet name="Bew.-Einh. 8" sheetId="13" r:id="rId10"/>
    <sheet name="Bew.-Einh. 9" sheetId="14" r:id="rId11"/>
    <sheet name="Bew.-Einh. 10" sheetId="15" r:id="rId12"/>
    <sheet name="Bew.-Einh. 11" sheetId="16" r:id="rId13"/>
    <sheet name="Bew.-Einh. 12" sheetId="25" r:id="rId14"/>
    <sheet name="Bew.-Einh. 13" sheetId="24" r:id="rId15"/>
    <sheet name="Bew.-Einh. 14" sheetId="23" r:id="rId16"/>
    <sheet name="Bew.-Einh. 15" sheetId="22" r:id="rId17"/>
    <sheet name="Bew.-Einh. 16" sheetId="21" r:id="rId18"/>
    <sheet name="Bew.-Einh. 17" sheetId="20" r:id="rId19"/>
    <sheet name="Bew.-Einh. 18" sheetId="19" r:id="rId20"/>
    <sheet name="Bew.-Einh. 19" sheetId="18" r:id="rId21"/>
    <sheet name="Bew.-Einh. 20" sheetId="17" r:id="rId22"/>
    <sheet name="Dropdown" sheetId="2" r:id="rId23"/>
  </sheets>
  <definedNames>
    <definedName name="Abdeckung">Dropdown!$A$53:$A$55</definedName>
    <definedName name="Abdeckung_Gasse">Dropdown!$A$53:$A$55</definedName>
    <definedName name="Begrünung_Sommer">Dropdown!$A$47:$A$49</definedName>
    <definedName name="Böden">Dropdown!$A$13:$A$15</definedName>
    <definedName name="DauerbegrünungohneLeguminosen">Dropdown!$A$20:$A$26</definedName>
    <definedName name="Gassenanzahl">Dropdown!$A$30:$A$31</definedName>
    <definedName name="Leguminosen">Dropdown!$A$36:$A$40</definedName>
    <definedName name="Leguminosen_Bearbeitung">Dropdown!$A$35:$A$43</definedName>
    <definedName name="Leguminosenbesatz">Dropdown!$A$35:$A$40</definedName>
    <definedName name="Rebenwachstum">Dropdown!$A$7:$A$9</definedName>
    <definedName name="Sommer">Dropdown!$A$47:$A$48</definedName>
    <definedName name="Traubennutzung" localSheetId="11">Dropdown!#REF!</definedName>
    <definedName name="Traubennutzung" localSheetId="12">Dropdown!#REF!</definedName>
    <definedName name="Traubennutzung" localSheetId="13">Dropdown!#REF!</definedName>
    <definedName name="Traubennutzung" localSheetId="14">Dropdown!#REF!</definedName>
    <definedName name="Traubennutzung" localSheetId="15">Dropdown!#REF!</definedName>
    <definedName name="Traubennutzung" localSheetId="16">Dropdown!#REF!</definedName>
    <definedName name="Traubennutzung" localSheetId="17">Dropdown!#REF!</definedName>
    <definedName name="Traubennutzung" localSheetId="18">Dropdown!#REF!</definedName>
    <definedName name="Traubennutzung" localSheetId="19">Dropdown!#REF!</definedName>
    <definedName name="Traubennutzung" localSheetId="20">Dropdown!#REF!</definedName>
    <definedName name="Traubennutzung" localSheetId="3">Dropdown!#REF!</definedName>
    <definedName name="Traubennutzung" localSheetId="21">Dropdown!#REF!</definedName>
    <definedName name="Traubennutzung" localSheetId="4">Dropdown!#REF!</definedName>
    <definedName name="Traubennutzung" localSheetId="5">Dropdown!#REF!</definedName>
    <definedName name="Traubennutzung" localSheetId="6">Dropdown!#REF!</definedName>
    <definedName name="Traubennutzung" localSheetId="7">Dropdown!#REF!</definedName>
    <definedName name="Traubennutzung" localSheetId="8">Dropdown!#REF!</definedName>
    <definedName name="Traubennutzung" localSheetId="9">Dropdown!#REF!</definedName>
    <definedName name="Traubennutzung" localSheetId="10">Dropdown!#REF!</definedName>
    <definedName name="Traubennutzung">Dropdown!#REF!</definedName>
  </definedNames>
  <calcPr calcId="145621"/>
</workbook>
</file>

<file path=xl/calcChain.xml><?xml version="1.0" encoding="utf-8"?>
<calcChain xmlns="http://schemas.openxmlformats.org/spreadsheetml/2006/main">
  <c r="F43" i="8" l="1"/>
  <c r="F43" i="9"/>
  <c r="F43" i="10"/>
  <c r="F43" i="11"/>
  <c r="F43" i="12"/>
  <c r="F43" i="13"/>
  <c r="F43" i="14"/>
  <c r="F43" i="15"/>
  <c r="F43" i="16"/>
  <c r="F43" i="25"/>
  <c r="F43" i="24"/>
  <c r="F43" i="23"/>
  <c r="F43" i="22"/>
  <c r="F43" i="21"/>
  <c r="F43" i="20"/>
  <c r="F43" i="19"/>
  <c r="F43" i="18"/>
  <c r="F43" i="17"/>
  <c r="F43" i="3"/>
  <c r="F43" i="1"/>
  <c r="G13" i="26" l="1"/>
  <c r="G15" i="26"/>
  <c r="G17" i="26"/>
  <c r="G19" i="26"/>
  <c r="G21" i="26"/>
  <c r="G23" i="26"/>
  <c r="G25" i="26"/>
  <c r="G27" i="26"/>
  <c r="G29" i="26"/>
  <c r="G31" i="26"/>
  <c r="G33" i="26"/>
  <c r="G35" i="26"/>
  <c r="G37" i="26"/>
  <c r="G39" i="26"/>
  <c r="G41" i="26"/>
  <c r="G43" i="26"/>
  <c r="G45" i="26"/>
  <c r="G47" i="26"/>
  <c r="G49" i="26"/>
  <c r="B3" i="22" l="1"/>
  <c r="F24" i="17" l="1"/>
  <c r="F24" i="18"/>
  <c r="F24" i="19"/>
  <c r="F24" i="20"/>
  <c r="F24" i="21"/>
  <c r="F24" i="22"/>
  <c r="F24" i="23"/>
  <c r="F24" i="24"/>
  <c r="F24" i="25"/>
  <c r="F24" i="16"/>
  <c r="F24" i="15"/>
  <c r="F24" i="14"/>
  <c r="F24" i="13"/>
  <c r="F24" i="12"/>
  <c r="F24" i="11"/>
  <c r="F24" i="10"/>
  <c r="F24" i="9"/>
  <c r="F24" i="8"/>
  <c r="F24" i="3"/>
  <c r="F24" i="1"/>
  <c r="D8" i="3" l="1"/>
  <c r="B3" i="1"/>
  <c r="G46" i="26"/>
  <c r="E5" i="17"/>
  <c r="E5" i="18"/>
  <c r="E5" i="19"/>
  <c r="E5" i="20"/>
  <c r="E5" i="21"/>
  <c r="E5" i="22"/>
  <c r="E5" i="23"/>
  <c r="E5" i="24"/>
  <c r="E5" i="25"/>
  <c r="E5" i="16"/>
  <c r="E5" i="15"/>
  <c r="E5" i="14"/>
  <c r="E5" i="13"/>
  <c r="E5" i="12"/>
  <c r="E5" i="11"/>
  <c r="E5" i="10"/>
  <c r="E5" i="9"/>
  <c r="E5" i="8"/>
  <c r="E5" i="3"/>
  <c r="E5" i="1"/>
  <c r="E3" i="3"/>
  <c r="E3" i="8"/>
  <c r="E3" i="9"/>
  <c r="E3" i="10"/>
  <c r="E3" i="11"/>
  <c r="E3" i="12"/>
  <c r="E3" i="13"/>
  <c r="E3" i="14"/>
  <c r="E3" i="15"/>
  <c r="E3" i="16"/>
  <c r="E3" i="25"/>
  <c r="E3" i="24"/>
  <c r="E3" i="23"/>
  <c r="E3" i="22"/>
  <c r="E3" i="21"/>
  <c r="E3" i="20"/>
  <c r="E3" i="19"/>
  <c r="E3" i="18"/>
  <c r="E3" i="17"/>
  <c r="E3" i="1"/>
  <c r="B3" i="3"/>
  <c r="B3" i="8"/>
  <c r="B3" i="9"/>
  <c r="B3" i="10"/>
  <c r="B3" i="11"/>
  <c r="B3" i="12"/>
  <c r="B3" i="13"/>
  <c r="B3" i="14"/>
  <c r="B3" i="15"/>
  <c r="B3" i="16"/>
  <c r="B3" i="25"/>
  <c r="B3" i="24"/>
  <c r="B3" i="23"/>
  <c r="B3" i="21"/>
  <c r="B3" i="20"/>
  <c r="B3" i="19"/>
  <c r="B3" i="18"/>
  <c r="B3" i="17"/>
  <c r="B4" i="3"/>
  <c r="B5" i="3"/>
  <c r="B4" i="8"/>
  <c r="B5" i="8"/>
  <c r="B4" i="9"/>
  <c r="B5" i="9"/>
  <c r="B4" i="10"/>
  <c r="B5" i="10"/>
  <c r="B4" i="11"/>
  <c r="B5" i="11"/>
  <c r="B4" i="12"/>
  <c r="B5" i="12"/>
  <c r="B4" i="13"/>
  <c r="B5" i="13"/>
  <c r="B4" i="14"/>
  <c r="B5" i="14"/>
  <c r="B4" i="15"/>
  <c r="B5" i="15"/>
  <c r="B4" i="16"/>
  <c r="B5" i="16"/>
  <c r="B4" i="25"/>
  <c r="B5" i="25"/>
  <c r="B4" i="24"/>
  <c r="B5" i="24"/>
  <c r="B4" i="23"/>
  <c r="B5" i="23"/>
  <c r="B4" i="22"/>
  <c r="B5" i="22"/>
  <c r="B4" i="21"/>
  <c r="B5" i="21"/>
  <c r="B4" i="20"/>
  <c r="B5" i="20"/>
  <c r="B4" i="19"/>
  <c r="B5" i="19"/>
  <c r="B4" i="18"/>
  <c r="B5" i="18"/>
  <c r="B4" i="17"/>
  <c r="B5" i="17"/>
  <c r="B4" i="1"/>
  <c r="B5" i="1"/>
  <c r="D9" i="26"/>
  <c r="F39" i="25" l="1"/>
  <c r="F36" i="25"/>
  <c r="F33" i="25"/>
  <c r="F30" i="25"/>
  <c r="F27" i="25"/>
  <c r="F21" i="25"/>
  <c r="F18" i="25"/>
  <c r="F15" i="25"/>
  <c r="F39" i="24"/>
  <c r="F36" i="24"/>
  <c r="F33" i="24"/>
  <c r="F30" i="24"/>
  <c r="F27" i="24"/>
  <c r="F21" i="24"/>
  <c r="F18" i="24"/>
  <c r="F15" i="24"/>
  <c r="F39" i="23"/>
  <c r="F36" i="23"/>
  <c r="F33" i="23"/>
  <c r="F30" i="23"/>
  <c r="F27" i="23"/>
  <c r="F21" i="23"/>
  <c r="F18" i="23"/>
  <c r="F15" i="23"/>
  <c r="F39" i="22"/>
  <c r="F36" i="22"/>
  <c r="F33" i="22"/>
  <c r="F30" i="22"/>
  <c r="F27" i="22"/>
  <c r="F21" i="22"/>
  <c r="F18" i="22"/>
  <c r="F15" i="22"/>
  <c r="F39" i="21"/>
  <c r="F36" i="21"/>
  <c r="F33" i="21"/>
  <c r="F30" i="21"/>
  <c r="F27" i="21"/>
  <c r="F21" i="21"/>
  <c r="F18" i="21"/>
  <c r="F15" i="21"/>
  <c r="F39" i="20"/>
  <c r="F36" i="20"/>
  <c r="F33" i="20"/>
  <c r="F30" i="20"/>
  <c r="F27" i="20"/>
  <c r="F21" i="20"/>
  <c r="F18" i="20"/>
  <c r="F15" i="20"/>
  <c r="F39" i="19"/>
  <c r="F36" i="19"/>
  <c r="F33" i="19"/>
  <c r="F30" i="19"/>
  <c r="F27" i="19"/>
  <c r="F21" i="19"/>
  <c r="F18" i="19"/>
  <c r="F15" i="19"/>
  <c r="F39" i="18"/>
  <c r="F36" i="18"/>
  <c r="F33" i="18"/>
  <c r="F30" i="18"/>
  <c r="F27" i="18"/>
  <c r="F21" i="18"/>
  <c r="F18" i="18"/>
  <c r="F15" i="18"/>
  <c r="F39" i="17"/>
  <c r="F36" i="17"/>
  <c r="F33" i="17"/>
  <c r="F30" i="17"/>
  <c r="F27" i="17"/>
  <c r="F21" i="17"/>
  <c r="F18" i="17"/>
  <c r="F15" i="17"/>
  <c r="F39" i="16"/>
  <c r="F36" i="16"/>
  <c r="F33" i="16"/>
  <c r="F30" i="16"/>
  <c r="F27" i="16"/>
  <c r="F21" i="16"/>
  <c r="F18" i="16"/>
  <c r="F15" i="16"/>
  <c r="F39" i="15"/>
  <c r="F36" i="15"/>
  <c r="F33" i="15"/>
  <c r="F30" i="15"/>
  <c r="F27" i="15"/>
  <c r="F21" i="15"/>
  <c r="F18" i="15"/>
  <c r="F15" i="15"/>
  <c r="F39" i="14"/>
  <c r="F36" i="14"/>
  <c r="F33" i="14"/>
  <c r="F30" i="14"/>
  <c r="F27" i="14"/>
  <c r="F21" i="14"/>
  <c r="F18" i="14"/>
  <c r="F15" i="14"/>
  <c r="F39" i="13"/>
  <c r="F36" i="13"/>
  <c r="F33" i="13"/>
  <c r="F30" i="13"/>
  <c r="F27" i="13"/>
  <c r="F21" i="13"/>
  <c r="F18" i="13"/>
  <c r="F15" i="13"/>
  <c r="F39" i="12"/>
  <c r="F36" i="12"/>
  <c r="F33" i="12"/>
  <c r="F30" i="12"/>
  <c r="F27" i="12"/>
  <c r="F21" i="12"/>
  <c r="F18" i="12"/>
  <c r="F15" i="12"/>
  <c r="F39" i="11"/>
  <c r="F36" i="11"/>
  <c r="F33" i="11"/>
  <c r="F30" i="11"/>
  <c r="F27" i="11"/>
  <c r="F21" i="11"/>
  <c r="F18" i="11"/>
  <c r="F15" i="11"/>
  <c r="F39" i="10"/>
  <c r="F36" i="10"/>
  <c r="F33" i="10"/>
  <c r="F30" i="10"/>
  <c r="F27" i="10"/>
  <c r="F21" i="10"/>
  <c r="F18" i="10"/>
  <c r="F15" i="10"/>
  <c r="F39" i="9"/>
  <c r="F36" i="9"/>
  <c r="F33" i="9"/>
  <c r="F30" i="9"/>
  <c r="F27" i="9"/>
  <c r="F21" i="9"/>
  <c r="F18" i="9"/>
  <c r="F15" i="9"/>
  <c r="F39" i="8"/>
  <c r="F36" i="8"/>
  <c r="F33" i="8"/>
  <c r="F30" i="8"/>
  <c r="F27" i="8"/>
  <c r="F21" i="8"/>
  <c r="F18" i="8"/>
  <c r="F15" i="8"/>
  <c r="F39" i="3"/>
  <c r="F36" i="3"/>
  <c r="F33" i="3"/>
  <c r="F30" i="3"/>
  <c r="F27" i="3"/>
  <c r="F21" i="3"/>
  <c r="F18" i="3"/>
  <c r="F15" i="3"/>
  <c r="F42" i="3" l="1"/>
  <c r="F42" i="8"/>
  <c r="F42" i="9"/>
  <c r="F42" i="10"/>
  <c r="F42" i="11"/>
  <c r="F42" i="12"/>
  <c r="F42" i="13"/>
  <c r="F42" i="14"/>
  <c r="F42" i="15"/>
  <c r="F42" i="16"/>
  <c r="F42" i="17"/>
  <c r="F42" i="18"/>
  <c r="D47" i="26" s="1"/>
  <c r="F42" i="19"/>
  <c r="F42" i="20"/>
  <c r="F42" i="21"/>
  <c r="F42" i="22"/>
  <c r="D39" i="26" s="1"/>
  <c r="F42" i="23"/>
  <c r="D37" i="26" s="1"/>
  <c r="F42" i="24"/>
  <c r="D35" i="26" s="1"/>
  <c r="F42" i="25"/>
  <c r="D33" i="26" s="1"/>
  <c r="D31" i="26"/>
  <c r="D43" i="26"/>
  <c r="D15" i="26"/>
  <c r="D41" i="26"/>
  <c r="D45" i="26"/>
  <c r="D25" i="26" l="1"/>
  <c r="D13" i="26"/>
  <c r="D29" i="26"/>
  <c r="D23" i="26"/>
  <c r="D21" i="26"/>
  <c r="D17" i="26" l="1"/>
  <c r="D49" i="26"/>
  <c r="D19" i="26"/>
  <c r="D27" i="26"/>
  <c r="F30" i="1"/>
  <c r="F15" i="1"/>
  <c r="F39" i="1"/>
  <c r="F36" i="1"/>
  <c r="F33" i="1"/>
  <c r="F27" i="1"/>
  <c r="F21" i="1" l="1"/>
  <c r="F18" i="1" l="1"/>
  <c r="F42" i="1" s="1"/>
  <c r="G11" i="26" l="1"/>
  <c r="D11" i="26"/>
</calcChain>
</file>

<file path=xl/sharedStrings.xml><?xml version="1.0" encoding="utf-8"?>
<sst xmlns="http://schemas.openxmlformats.org/spreadsheetml/2006/main" count="788" uniqueCount="145">
  <si>
    <t>Stickstoff-Düngebedarfsermittlung für Ertragsanlagen</t>
  </si>
  <si>
    <t>Ausgangswert bei einem Traubenertrag von 7 bis 14 t/ha</t>
  </si>
  <si>
    <t>Rebenwachstum</t>
  </si>
  <si>
    <t>stark</t>
  </si>
  <si>
    <t>ausgeglichen (normal, mittel)</t>
  </si>
  <si>
    <t>schwach</t>
  </si>
  <si>
    <t>Leichte Böden (S, l'S)</t>
  </si>
  <si>
    <t>Mittlere bis schwere Böden (lS, sL, uL, t'L, lT, T)</t>
  </si>
  <si>
    <r>
      <rPr>
        <b/>
        <sz val="11"/>
        <color theme="1"/>
        <rFont val="Calibri"/>
        <family val="2"/>
        <scheme val="minor"/>
      </rPr>
      <t>Humusgehalt</t>
    </r>
    <r>
      <rPr>
        <sz val="11"/>
        <color theme="1"/>
        <rFont val="Calibri"/>
        <family val="2"/>
        <scheme val="minor"/>
      </rPr>
      <t xml:space="preserve"> von 0 bis 30 cm Bodentiefe [in %]</t>
    </r>
  </si>
  <si>
    <t>Einsaat auf im Vorfeld offengehaltenem Boden</t>
  </si>
  <si>
    <t>Einsaat nach vorherigem Begrünungsumbruch</t>
  </si>
  <si>
    <t>Etablierte Dauerbegrünung</t>
  </si>
  <si>
    <t>Stören einer Dauerbegrünung</t>
  </si>
  <si>
    <t>Umbruch nach 5 Jahren</t>
  </si>
  <si>
    <t>Umbruch nach 10 Jahren</t>
  </si>
  <si>
    <t>keine Dauerbegrünung</t>
  </si>
  <si>
    <t>Begrünung mit Leguminosen</t>
  </si>
  <si>
    <t>Abdeckung zur Schonung der Bodenwasservorräte (Rinde, Stroh, Holzhäcksel)</t>
  </si>
  <si>
    <t>keine Abdeckung</t>
  </si>
  <si>
    <t>Düngejahr:</t>
  </si>
  <si>
    <t>Betrieb:</t>
  </si>
  <si>
    <r>
      <rPr>
        <b/>
        <sz val="11"/>
        <color theme="1"/>
        <rFont val="Calibri"/>
        <family val="2"/>
        <scheme val="minor"/>
      </rPr>
      <t>Traubenertrag</t>
    </r>
    <r>
      <rPr>
        <sz val="11"/>
        <color theme="1"/>
        <rFont val="Calibri"/>
        <family val="2"/>
        <scheme val="minor"/>
      </rPr>
      <t xml:space="preserve"> [Tonnen/ha]</t>
    </r>
  </si>
  <si>
    <t>Regierungspräsidium Darmstadt</t>
  </si>
  <si>
    <t>Dezernat Weinbau</t>
  </si>
  <si>
    <t>Wallufer Straße 19</t>
  </si>
  <si>
    <t>65343 Eltville</t>
  </si>
  <si>
    <t>Schlag / Bew.-Einheit:</t>
  </si>
  <si>
    <t>Rein-Stickstoff [kg N/ha]</t>
  </si>
  <si>
    <t>Datum:</t>
  </si>
  <si>
    <t>Unterschrift:</t>
  </si>
  <si>
    <t>Abdeckung jede 2. Gasse</t>
  </si>
  <si>
    <t>Abdeckung jede Gasse</t>
  </si>
  <si>
    <t>über Sommer jede Gasse begrünt</t>
  </si>
  <si>
    <t>Bewirtschaftung über Sommer</t>
  </si>
  <si>
    <t>keine Leguminosen bzw. keine Bearbeitung</t>
  </si>
  <si>
    <t>Umbruch (unter 50% Leguminosenanteil) jede Gasse</t>
  </si>
  <si>
    <t>Umbruch (unter 50% Leguminosenanteil) jede 2. Gasse</t>
  </si>
  <si>
    <t>Umbruch (ab 50% Leguminosenanteil) jede Gasse</t>
  </si>
  <si>
    <t>Umbruch (ab 50% Leguminosenanteil) jede 2. Gasse</t>
  </si>
  <si>
    <t>M a x i m a l e r   S t i c k s t o f f  -  D ü n g e b e d a r f :</t>
  </si>
  <si>
    <t>Skelettreiche Böden (ab 50% Steine)</t>
  </si>
  <si>
    <t>über Sommer jede 2. Gasse offen</t>
  </si>
  <si>
    <t>Walzen/Mulchen (ab 50% Leguminosenanteil) jede Gasse</t>
  </si>
  <si>
    <t>Walzen/Mulchen (ab 50% Leguminosenanteil) jede 2. Gasse</t>
  </si>
  <si>
    <t xml:space="preserve">Walzen/Mulchen Gasse 1 &amp; Umbruch (unter 50% Leguminosen) Gasse 2 </t>
  </si>
  <si>
    <t xml:space="preserve">Walzen/Mulchen Gasse 1 &amp; Umbruch (ab 50% Leguminosen) Gasse 2 </t>
  </si>
  <si>
    <t>über Sommer jede Gasse offen</t>
  </si>
  <si>
    <t>Steinhaltige Böden (ab 20% Steine)</t>
  </si>
  <si>
    <t>Organische Dünger</t>
  </si>
  <si>
    <t>Trester 40% TM</t>
  </si>
  <si>
    <t>Tresterkompost 60 % TM</t>
  </si>
  <si>
    <t>Mosttrub flüssig</t>
  </si>
  <si>
    <t>Weinhefe flüssig 20 % TM</t>
  </si>
  <si>
    <t>Weinhefe filtriert 40 % TM</t>
  </si>
  <si>
    <t>Streuwiese</t>
  </si>
  <si>
    <t>Stroh</t>
  </si>
  <si>
    <t>Grünkompost</t>
  </si>
  <si>
    <t>Kompost 64% TM</t>
  </si>
  <si>
    <t>Bioabfallkompost 52 % TM</t>
  </si>
  <si>
    <t>Holzhäcksel &gt; 40 mm</t>
  </si>
  <si>
    <t>Rindermist 22 % TM</t>
  </si>
  <si>
    <t>Schweinemist 22,5 % TM</t>
  </si>
  <si>
    <t>Mischmist 23 % TM</t>
  </si>
  <si>
    <t>Schaf / Ziegenmist 32 % TM</t>
  </si>
  <si>
    <t>Pferdemist 31,5 % TM</t>
  </si>
  <si>
    <t>Geflügelmist 27,5 % TM</t>
  </si>
  <si>
    <t>Geflügelmist 55,5 % TM</t>
  </si>
  <si>
    <t>keine organische Düngung</t>
  </si>
  <si>
    <t>Mindestwirksamkeit % 2. Jahr</t>
  </si>
  <si>
    <t>Mindestwirksamkeit % 3. Jahr</t>
  </si>
  <si>
    <t>Mindestwirksamkeit % 4. Jahr</t>
  </si>
  <si>
    <t>sonstiger organischer Dünger</t>
  </si>
  <si>
    <t>Organische Düngung in den letzten 3 Jahren erfolgt, oder aktuell geplant</t>
  </si>
  <si>
    <t>Mindestwirksamkeit % Jahr der Ausbringung</t>
  </si>
  <si>
    <t>Bodenart und Steingehalt</t>
  </si>
  <si>
    <t>Begrünung / Bearbeitung in jeder Gasse</t>
  </si>
  <si>
    <t>Begrünung / Bearbeitung in jeder 2. Gasse</t>
  </si>
  <si>
    <r>
      <t xml:space="preserve">Begrünung mit Gräsern </t>
    </r>
    <r>
      <rPr>
        <sz val="11"/>
        <color theme="1"/>
        <rFont val="Calibri"/>
        <family val="2"/>
        <scheme val="minor"/>
      </rPr>
      <t>und anderen</t>
    </r>
    <r>
      <rPr>
        <b/>
        <sz val="11"/>
        <color theme="1"/>
        <rFont val="Calibri"/>
        <family val="2"/>
        <scheme val="minor"/>
      </rPr>
      <t xml:space="preserve"> Nichtleguminosen</t>
    </r>
  </si>
  <si>
    <t>Keine organische Düngung in den letzten 3 Jahren, und keine aktuell geplant</t>
  </si>
  <si>
    <t>Seite 1 von 2</t>
  </si>
  <si>
    <t>Begrünung mit Gräsern</t>
  </si>
  <si>
    <t>Begrünung mit Gräsern - Gassen</t>
  </si>
  <si>
    <t>Leguminosen</t>
  </si>
  <si>
    <t>Abdeckung</t>
  </si>
  <si>
    <t>Organische Düngung - Auswahl</t>
  </si>
  <si>
    <t>Organische Dünger - Werte</t>
  </si>
  <si>
    <t>Max. N-Bedarf</t>
  </si>
  <si>
    <t>Hinweise</t>
  </si>
  <si>
    <t>Bewirt.-Einh. 1</t>
  </si>
  <si>
    <t>Bewirt.-Einh. 2</t>
  </si>
  <si>
    <t>Bewirt.-Einh. 3</t>
  </si>
  <si>
    <t>Bewirt.-Einh. 4</t>
  </si>
  <si>
    <t>Bewirt.-Einh. 5</t>
  </si>
  <si>
    <t>Bewirt.-Einh. 6</t>
  </si>
  <si>
    <t>Bewirt.-Einh. 7</t>
  </si>
  <si>
    <t>Bewirt.-Einh. 8</t>
  </si>
  <si>
    <t>Bewirt.-Einh. 9</t>
  </si>
  <si>
    <t>Bewirt.-Einh. 10</t>
  </si>
  <si>
    <t>Bewirt.-Einh. 11</t>
  </si>
  <si>
    <t>Bewirt.-Einh. 12</t>
  </si>
  <si>
    <t>Bewirt.-Einh. 13</t>
  </si>
  <si>
    <t>Bewirt.-Einh. 14</t>
  </si>
  <si>
    <t>Bewirt.-Einh. 15</t>
  </si>
  <si>
    <t>Bewirt.-Einh. 16</t>
  </si>
  <si>
    <t>Bewirt.-Einh. 17</t>
  </si>
  <si>
    <t>Bewirt.-Einh. 18</t>
  </si>
  <si>
    <t>Bewirt.-Einh. 19</t>
  </si>
  <si>
    <t>Bewirt.-Einh. 20</t>
  </si>
  <si>
    <t>Name der Bewirtschaftungseinheit</t>
  </si>
  <si>
    <t>[kg rein-N / ha]</t>
  </si>
  <si>
    <t>wechseln zu Grunddaten</t>
  </si>
  <si>
    <t>Bewirt.-Einh.</t>
  </si>
  <si>
    <t>Wechsel zum Datenblatt    --&gt; hier klicken</t>
  </si>
  <si>
    <t>Einleitung</t>
  </si>
  <si>
    <t>Grunddaten</t>
  </si>
  <si>
    <t>Auf dem Blatt "Grunddaten" geben Sie Ihren Betriebsnamen und das Jahr der aktuellen Düngung ein. Diese Daten werden auf die entsprechenden Blätter Ihrer Flächen / Bewirtschaftungseinheiten automatisch übertragen.</t>
  </si>
  <si>
    <t>In der Spalte "Name der Bewirtschaftungseinheiten" geben Sie die Namen der Bewirschaftungseinheiten ein, für die Sie die N-Düngebedarfsermittlung machen wollen. Diese Namen werden automatisch auf die entsprechenden Blätter übertragen. Durch anklicken des dunklen Feldes vor dem Namen können Sie direkt zum entsprechenden Datenblatt wechseln.</t>
  </si>
  <si>
    <t>In den gelben Feldern hinter dem Namen werden die Ergebnisse von den Datenblättern als Übersicht angezeigt. In der letzten Spalte, sehen Sie wichtige Hinweise.</t>
  </si>
  <si>
    <t>Dateneingabe der einzelnen Bewirtschaftungseinheiten</t>
  </si>
  <si>
    <t>Der Kopf des Datenblattes wird automatisch ausgefüllt nach den Angaben auf dem Datenblatt "Grunddaten".</t>
  </si>
  <si>
    <t xml:space="preserve">Sie haben jetzt die Möglichkeit, in den weißen Feldern, entweder durch vorgegebene Dropdown Menues ihre Auswahl zu treffen, oder in einzelnen Feldern durch die Eingabe von Zahlen Ihre Mengenangaben, bzw. Analysewerte festlegen. </t>
  </si>
  <si>
    <r>
      <t xml:space="preserve">Rebenwachstum: </t>
    </r>
    <r>
      <rPr>
        <sz val="11"/>
        <color theme="1"/>
        <rFont val="Calibri"/>
        <family val="2"/>
        <scheme val="minor"/>
      </rPr>
      <t>Im Dropdown-Menue auswählen, wie das Rebenwachstum eingeschätzt wird</t>
    </r>
  </si>
  <si>
    <r>
      <t xml:space="preserve">Begrünung mit Gräsern und anderen Nichtleguminosen: </t>
    </r>
    <r>
      <rPr>
        <sz val="11"/>
        <color theme="1"/>
        <rFont val="Calibri"/>
        <family val="2"/>
        <scheme val="minor"/>
      </rPr>
      <t>Diese Eingabe besteht aus 2 Eingabefeldern. Im unteren Feld können Sie die Begrünungsart bzw. den Arbeitsschritt auswählen, den sie gemacht haben. Im obern Feld wählen Sie aus, ob dies auf allen Gassen so ist, oder nur auf jeder zweiten Gasse.</t>
    </r>
  </si>
  <si>
    <r>
      <t>Begrünung mit Leguminosen:</t>
    </r>
    <r>
      <rPr>
        <sz val="11"/>
        <color theme="1"/>
        <rFont val="Calibri"/>
        <family val="2"/>
        <scheme val="minor"/>
      </rPr>
      <t xml:space="preserve"> Hier wählen sie auch den Arbeitschritt aus, der für Ihre Fläche zutrifft. Bitte beachten Sie hierbei die Unterscheidung zwischen größer 50 % Leguninosenanteil und kleiner 50 % Leguminosenanteil.</t>
    </r>
  </si>
  <si>
    <r>
      <t>Bodenart und Steingehalt:</t>
    </r>
    <r>
      <rPr>
        <sz val="11"/>
        <color theme="1"/>
        <rFont val="Calibri"/>
        <family val="2"/>
        <scheme val="minor"/>
      </rPr>
      <t xml:space="preserve"> Wählen sie im Dropdown-Menue die auf ihren Boden zutreffende Bodenart aus.</t>
    </r>
  </si>
  <si>
    <r>
      <t xml:space="preserve">Datum: </t>
    </r>
    <r>
      <rPr>
        <sz val="11"/>
        <color theme="1"/>
        <rFont val="Calibri"/>
        <family val="2"/>
        <scheme val="minor"/>
      </rPr>
      <t>geben Sie das Aktuelle Datum Ihrer N-Dedarfsermittlung ein.</t>
    </r>
  </si>
  <si>
    <r>
      <t xml:space="preserve">Unterschrift: </t>
    </r>
    <r>
      <rPr>
        <sz val="11"/>
        <color theme="1"/>
        <rFont val="Calibri"/>
        <family val="2"/>
        <scheme val="minor"/>
      </rPr>
      <t>dieses Feld können Sie nicht am PC ausfüllen. Hier müssen Sie, nachdem Sie auch die organische Düngung bearbeitet haben und das Gesamtformular ausgedruckt haben, unterschreiben und dann die Unterlagen für 7 Jahre aufheben.</t>
    </r>
  </si>
  <si>
    <r>
      <t>Humusgehalt:</t>
    </r>
    <r>
      <rPr>
        <sz val="11"/>
        <color theme="1"/>
        <rFont val="Calibri"/>
        <family val="2"/>
        <scheme val="minor"/>
      </rPr>
      <t xml:space="preserve"> Geben sie aus Ihrer Bodenanalyse den Humuswert für die Bodenschicht 0 - 30 cm ein. In Abhängigkeit von der Bodenart, wird dann ein Wert berechnet.</t>
    </r>
  </si>
  <si>
    <r>
      <t xml:space="preserve">Bewirtschaftung über Sommer: </t>
    </r>
    <r>
      <rPr>
        <sz val="11"/>
        <color theme="1"/>
        <rFont val="Calibri"/>
        <family val="2"/>
        <scheme val="minor"/>
      </rPr>
      <t>Wählen Sie im Dropdown-Menue aus, was über Sommer für die Fläche zutrifft.</t>
    </r>
  </si>
  <si>
    <r>
      <t>Hinweise:</t>
    </r>
    <r>
      <rPr>
        <sz val="11"/>
        <color theme="1"/>
        <rFont val="Calibri"/>
        <family val="2"/>
        <scheme val="minor"/>
      </rPr>
      <t xml:space="preserve"> An einigen Stellen erscheinen Hinweise, die Sie auf fehlende Eingaben hinweißen, oder auf Eingaben, die zu Konflikten mit der Düngeverordnung führen, oder führen können. Die wichtigsten Hinweise werden auch auf das Deckblatt "Grunddaten" übertragen.</t>
    </r>
  </si>
  <si>
    <r>
      <t>Ergebnisfelder:</t>
    </r>
    <r>
      <rPr>
        <sz val="11"/>
        <color theme="1"/>
        <rFont val="Calibri"/>
        <family val="2"/>
        <scheme val="minor"/>
      </rPr>
      <t xml:space="preserve"> auf den gelben Feldern werden Ihnen Teilergebnisse angezeigt. Auf den grünen Feldern bekommen sie die für Sie wichtigen Gesamterbebnisse angezeigt. Diese werden zur besseren Übersicht auch auf das Deckblatt "Grunddaten" übertragen.</t>
    </r>
  </si>
  <si>
    <r>
      <t xml:space="preserve">Button: Wechsel zu Grunddaten: </t>
    </r>
    <r>
      <rPr>
        <sz val="11"/>
        <color theme="1"/>
        <rFont val="Calibri"/>
        <family val="2"/>
        <scheme val="minor"/>
      </rPr>
      <t>wenn sie diesen Button anklicken, kommen Sie zurück zum Deckblatt "Grunddaten".</t>
    </r>
  </si>
  <si>
    <t>Anleitung zum Ausfüllen der N-Düngebedarfsermittlung</t>
  </si>
  <si>
    <r>
      <t>Abdeckung zur Schonung der Bodenwasservorräte:</t>
    </r>
    <r>
      <rPr>
        <sz val="11"/>
        <color theme="1"/>
        <rFont val="Calibri"/>
        <family val="2"/>
        <scheme val="minor"/>
      </rPr>
      <t xml:space="preserve"> Wählen Sie im Dropdown-Menue aus, welche Zeilen eine Abdeckung haben.</t>
    </r>
  </si>
  <si>
    <t>N-Gesamt kg/t</t>
  </si>
  <si>
    <t>Neckerauer, Dezernat Weinbau, Eltville 02/2018</t>
  </si>
  <si>
    <t>Eigennutzung Trester</t>
  </si>
  <si>
    <t>Trauben und Trester verbleiben im Betrieb</t>
  </si>
  <si>
    <t>Trauben und Trester verlassen den Betrieb</t>
  </si>
  <si>
    <t>Traubennutzung</t>
  </si>
  <si>
    <t>Eigene Bemerkungen</t>
  </si>
  <si>
    <t>Die Rechenhilfe zur N-Düngebedarfsermittlung soll Ihnen helfen, den maximalen Bedarf an Stickstoff zu ermitteln. Diese Anwendung benötigen Sie nur, wenn Sie beabsichtigen 50 kg N / ha oder mehr im Düngejahr auszubringen.</t>
  </si>
  <si>
    <r>
      <rPr>
        <b/>
        <sz val="11"/>
        <color theme="1"/>
        <rFont val="Calibri"/>
        <family val="2"/>
        <scheme val="minor"/>
      </rPr>
      <t>Traubenertrag:</t>
    </r>
    <r>
      <rPr>
        <sz val="11"/>
        <color theme="1"/>
        <rFont val="Calibri"/>
        <family val="2"/>
        <scheme val="minor"/>
      </rPr>
      <t xml:space="preserve"> Hier bitte den Traubenertrag in Tonnen eingeben.</t>
    </r>
  </si>
  <si>
    <r>
      <t xml:space="preserve">Traubennutzung: </t>
    </r>
    <r>
      <rPr>
        <sz val="11"/>
        <color theme="1"/>
        <rFont val="Calibri"/>
        <family val="2"/>
        <scheme val="minor"/>
      </rPr>
      <t>Wählen Sie bitte im Dropdown-Menue aus, ob die Trauben und der Trester im Betrieb bleiben und später auch wieder in die Weinberge ausgebracht werden, oder ob Sie Ihre Trauben abgeben und Ihr eigener Trester nicht auf Ihren Flächen ausgebracht wird.</t>
    </r>
  </si>
  <si>
    <t>Jahr:</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</si>
</sst>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scheme val="minor"/>
    </font>
    <font>
      <b/>
      <sz val="11"/>
      <color theme="1"/>
      <name val="Calibri"/>
      <family val="2"/>
      <scheme val="minor"/>
    </font>
    <font>
      <b/>
      <sz val="14"/>
      <color theme="1"/>
      <name val="Calibri"/>
      <family val="2"/>
      <scheme val="minor"/>
    </font>
    <font>
      <b/>
      <sz val="8"/>
      <color theme="1"/>
      <name val="AvenirNext LT Com Regular"/>
      <family val="2"/>
    </font>
    <font>
      <b/>
      <sz val="18"/>
      <color theme="1"/>
      <name val="Calibri"/>
      <family val="2"/>
      <scheme val="minor"/>
    </font>
    <font>
      <b/>
      <sz val="11"/>
      <color rgb="FFFF0000"/>
      <name val="Calibri"/>
      <family val="2"/>
      <scheme val="minor"/>
    </font>
    <font>
      <sz val="11"/>
      <name val="Calibri"/>
      <family val="2"/>
      <scheme val="minor"/>
    </font>
    <font>
      <sz val="8"/>
      <color theme="0" tint="-0.34998626667073579"/>
      <name val="Calibri"/>
      <family val="2"/>
      <scheme val="minor"/>
    </font>
    <font>
      <b/>
      <sz val="11"/>
      <name val="Calibri"/>
      <family val="2"/>
      <scheme val="minor"/>
    </font>
    <font>
      <b/>
      <sz val="9"/>
      <name val="Calibri"/>
      <family val="2"/>
      <scheme val="minor"/>
    </font>
    <font>
      <sz val="9"/>
      <color theme="1"/>
      <name val="Calibri"/>
      <family val="2"/>
      <scheme val="minor"/>
    </font>
    <font>
      <u/>
      <sz val="11"/>
      <color theme="10"/>
      <name val="Calibri"/>
      <family val="2"/>
      <scheme val="minor"/>
    </font>
    <font>
      <b/>
      <sz val="10"/>
      <name val="Calibri"/>
      <family val="2"/>
      <scheme val="minor"/>
    </font>
    <font>
      <u/>
      <sz val="11"/>
      <color rgb="FFFFC000"/>
      <name val="Calibri"/>
      <family val="2"/>
      <scheme val="minor"/>
    </font>
    <font>
      <b/>
      <sz val="16"/>
      <color theme="1"/>
      <name val="Calibri"/>
      <family val="2"/>
      <scheme val="minor"/>
    </font>
  </fonts>
  <fills count="9">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theme="9" tint="0.79998168889431442"/>
        <bgColor indexed="64"/>
      </patternFill>
    </fill>
    <fill>
      <patternFill patternType="solid">
        <fgColor rgb="FFFFFFCC"/>
        <bgColor indexed="64"/>
      </patternFill>
    </fill>
    <fill>
      <patternFill patternType="solid">
        <fgColor rgb="FFFFFF99"/>
        <bgColor indexed="64"/>
      </patternFill>
    </fill>
    <fill>
      <patternFill patternType="solid">
        <fgColor theme="9" tint="0.39997558519241921"/>
        <bgColor indexed="64"/>
      </patternFill>
    </fill>
    <fill>
      <patternFill patternType="solid">
        <fgColor theme="9" tint="0.59999389629810485"/>
        <bgColor indexed="64"/>
      </patternFill>
    </fill>
  </fills>
  <borders count="34">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theme="9" tint="-0.249977111117893"/>
      </left>
      <right style="medium">
        <color theme="9" tint="-0.249977111117893"/>
      </right>
      <top style="medium">
        <color theme="9" tint="-0.249977111117893"/>
      </top>
      <bottom style="medium">
        <color theme="9" tint="-0.249977111117893"/>
      </bottom>
      <diagonal/>
    </border>
    <border>
      <left style="medium">
        <color theme="9" tint="-0.249977111117893"/>
      </left>
      <right/>
      <top style="medium">
        <color theme="9" tint="-0.249977111117893"/>
      </top>
      <bottom/>
      <diagonal/>
    </border>
    <border>
      <left/>
      <right style="medium">
        <color theme="9" tint="-0.249977111117893"/>
      </right>
      <top style="medium">
        <color theme="9" tint="-0.249977111117893"/>
      </top>
      <bottom/>
      <diagonal/>
    </border>
    <border>
      <left style="medium">
        <color theme="9" tint="-0.249977111117893"/>
      </left>
      <right/>
      <top/>
      <bottom style="medium">
        <color theme="9" tint="-0.249977111117893"/>
      </bottom>
      <diagonal/>
    </border>
    <border>
      <left/>
      <right style="medium">
        <color theme="9" tint="-0.249977111117893"/>
      </right>
      <top/>
      <bottom style="medium">
        <color theme="9" tint="-0.249977111117893"/>
      </bottom>
      <diagonal/>
    </border>
    <border>
      <left style="medium">
        <color theme="9" tint="-0.249977111117893"/>
      </left>
      <right/>
      <top/>
      <bottom/>
      <diagonal/>
    </border>
    <border>
      <left/>
      <right style="medium">
        <color theme="9" tint="-0.249977111117893"/>
      </right>
      <top/>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thin">
        <color theme="9" tint="-0.249977111117893"/>
      </left>
      <right style="thin">
        <color theme="9" tint="-0.249977111117893"/>
      </right>
      <top style="thin">
        <color theme="9" tint="-0.249977111117893"/>
      </top>
      <bottom style="thin">
        <color theme="9" tint="-0.249977111117893"/>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theme="9" tint="-0.249977111117893"/>
      </left>
      <right style="thin">
        <color theme="9" tint="-0.249977111117893"/>
      </right>
      <top/>
      <bottom style="thin">
        <color theme="9" tint="-0.249977111117893"/>
      </bottom>
      <diagonal/>
    </border>
    <border>
      <left/>
      <right/>
      <top/>
      <bottom style="thin">
        <color indexed="64"/>
      </bottom>
      <diagonal/>
    </border>
    <border>
      <left style="thin">
        <color theme="9" tint="-0.249977111117893"/>
      </left>
      <right style="thin">
        <color theme="9" tint="-0.249977111117893"/>
      </right>
      <top style="thin">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bottom/>
      <diagonal/>
    </border>
    <border>
      <left/>
      <right style="thin">
        <color indexed="64"/>
      </right>
      <top/>
      <bottom/>
      <diagonal/>
    </border>
    <border>
      <left/>
      <right style="thin">
        <color indexed="64"/>
      </right>
      <top/>
      <bottom style="medium">
        <color indexed="64"/>
      </bottom>
      <diagonal/>
    </border>
    <border>
      <left style="medium">
        <color theme="9" tint="-0.249977111117893"/>
      </left>
      <right style="medium">
        <color theme="9" tint="-0.249977111117893"/>
      </right>
      <top style="medium">
        <color theme="9" tint="-0.249977111117893"/>
      </top>
      <bottom style="medium">
        <color indexed="64"/>
      </bottom>
      <diagonal/>
    </border>
    <border>
      <left/>
      <right style="thin">
        <color indexed="64"/>
      </right>
      <top style="medium">
        <color indexed="64"/>
      </top>
      <bottom/>
      <diagonal/>
    </border>
  </borders>
  <cellStyleXfs count="2">
    <xf numFmtId="0" fontId="0" fillId="0" borderId="0"/>
    <xf numFmtId="0" fontId="11" fillId="0" borderId="0" applyNumberFormat="0" applyFill="0" applyBorder="0" applyAlignment="0" applyProtection="0"/>
  </cellStyleXfs>
  <cellXfs count="206">
    <xf numFmtId="0" fontId="0" fillId="0" borderId="0" xfId="0"/>
    <xf numFmtId="0" fontId="0" fillId="0" borderId="0" xfId="0" applyAlignment="1">
      <alignment horizontal="center"/>
    </xf>
    <xf numFmtId="0" fontId="0" fillId="4" borderId="0" xfId="0" applyFill="1" applyBorder="1" applyAlignment="1" applyProtection="1">
      <alignment vertical="center" wrapText="1"/>
    </xf>
    <xf numFmtId="0" fontId="3" fillId="4" borderId="4" xfId="0" applyFont="1" applyFill="1" applyBorder="1" applyAlignment="1" applyProtection="1">
      <alignment vertical="center"/>
    </xf>
    <xf numFmtId="0" fontId="3" fillId="4" borderId="6" xfId="0" applyFont="1" applyFill="1" applyBorder="1" applyAlignment="1" applyProtection="1">
      <alignment vertical="center"/>
    </xf>
    <xf numFmtId="0" fontId="1" fillId="4" borderId="5" xfId="0" applyFont="1" applyFill="1" applyBorder="1" applyAlignment="1" applyProtection="1">
      <alignment vertical="top"/>
    </xf>
    <xf numFmtId="0" fontId="1" fillId="4" borderId="0" xfId="0" applyFont="1" applyFill="1" applyBorder="1" applyAlignment="1" applyProtection="1">
      <alignment vertical="top"/>
    </xf>
    <xf numFmtId="0" fontId="2" fillId="4" borderId="0" xfId="0" applyFont="1" applyFill="1" applyBorder="1" applyAlignment="1" applyProtection="1">
      <alignment vertical="center"/>
    </xf>
    <xf numFmtId="0" fontId="1" fillId="4" borderId="0" xfId="0" applyFont="1" applyFill="1" applyBorder="1" applyAlignment="1" applyProtection="1">
      <alignment horizontal="right" vertical="top"/>
    </xf>
    <xf numFmtId="0" fontId="1" fillId="4" borderId="7" xfId="0" applyFont="1" applyFill="1" applyBorder="1" applyAlignment="1" applyProtection="1">
      <alignment vertical="top"/>
    </xf>
    <xf numFmtId="0" fontId="1" fillId="4" borderId="1" xfId="0" applyFont="1" applyFill="1" applyBorder="1" applyAlignment="1" applyProtection="1">
      <alignment vertical="top"/>
    </xf>
    <xf numFmtId="0" fontId="2" fillId="4" borderId="1" xfId="0" applyFont="1" applyFill="1" applyBorder="1" applyAlignment="1" applyProtection="1">
      <alignment vertical="center"/>
    </xf>
    <xf numFmtId="0" fontId="3" fillId="4" borderId="8" xfId="0" applyFont="1" applyFill="1" applyBorder="1" applyAlignment="1" applyProtection="1">
      <alignment vertical="top"/>
    </xf>
    <xf numFmtId="0" fontId="1" fillId="4" borderId="5" xfId="0" applyFont="1" applyFill="1" applyBorder="1" applyProtection="1"/>
    <xf numFmtId="0" fontId="1" fillId="4" borderId="0" xfId="0" applyFont="1" applyFill="1" applyBorder="1" applyProtection="1"/>
    <xf numFmtId="0" fontId="0" fillId="4" borderId="0" xfId="0" applyFill="1" applyBorder="1" applyProtection="1"/>
    <xf numFmtId="0" fontId="1" fillId="4" borderId="0" xfId="0" applyFont="1" applyFill="1" applyBorder="1" applyAlignment="1" applyProtection="1">
      <alignment horizontal="right"/>
    </xf>
    <xf numFmtId="0" fontId="0" fillId="4" borderId="6" xfId="0" applyFill="1" applyBorder="1" applyAlignment="1" applyProtection="1">
      <alignment horizontal="center"/>
    </xf>
    <xf numFmtId="0" fontId="1" fillId="4" borderId="6" xfId="0" applyFont="1" applyFill="1" applyBorder="1" applyAlignment="1" applyProtection="1">
      <alignment horizontal="center"/>
    </xf>
    <xf numFmtId="0" fontId="0" fillId="4" borderId="5" xfId="0" applyFill="1" applyBorder="1" applyProtection="1"/>
    <xf numFmtId="0" fontId="1" fillId="4" borderId="5"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5" xfId="0" applyFont="1" applyFill="1" applyBorder="1" applyAlignment="1" applyProtection="1">
      <alignment vertical="center" wrapText="1"/>
    </xf>
    <xf numFmtId="0" fontId="1" fillId="4" borderId="0" xfId="0" applyFont="1" applyFill="1" applyBorder="1" applyAlignment="1" applyProtection="1">
      <alignment vertical="center" wrapText="1"/>
    </xf>
    <xf numFmtId="0" fontId="1" fillId="4" borderId="5" xfId="0" applyFont="1" applyFill="1" applyBorder="1" applyAlignment="1" applyProtection="1">
      <alignment horizontal="center" wrapText="1"/>
    </xf>
    <xf numFmtId="0" fontId="1" fillId="4" borderId="0" xfId="0" applyFont="1" applyFill="1" applyBorder="1" applyAlignment="1" applyProtection="1">
      <alignment horizontal="center" wrapText="1"/>
    </xf>
    <xf numFmtId="0" fontId="2" fillId="3" borderId="6" xfId="0" applyFont="1" applyFill="1" applyBorder="1" applyAlignment="1" applyProtection="1">
      <alignment horizontal="center"/>
    </xf>
    <xf numFmtId="0" fontId="0" fillId="2" borderId="6" xfId="0" applyFont="1" applyFill="1" applyBorder="1" applyAlignment="1" applyProtection="1">
      <alignment horizontal="center"/>
    </xf>
    <xf numFmtId="0" fontId="5" fillId="4" borderId="0" xfId="0" applyFont="1" applyFill="1" applyBorder="1" applyAlignment="1" applyProtection="1">
      <alignment vertical="center"/>
    </xf>
    <xf numFmtId="0" fontId="1" fillId="4" borderId="5" xfId="0" applyFont="1" applyFill="1" applyBorder="1" applyAlignment="1" applyProtection="1">
      <alignment horizontal="right"/>
    </xf>
    <xf numFmtId="0" fontId="5" fillId="4" borderId="6" xfId="0" applyFont="1" applyFill="1" applyBorder="1" applyAlignment="1" applyProtection="1">
      <alignment horizontal="center" vertical="center"/>
    </xf>
    <xf numFmtId="0" fontId="0" fillId="4" borderId="14" xfId="0" applyFill="1" applyBorder="1" applyProtection="1"/>
    <xf numFmtId="0" fontId="0" fillId="4" borderId="15" xfId="0" applyFill="1" applyBorder="1" applyProtection="1"/>
    <xf numFmtId="14" fontId="2" fillId="0" borderId="9" xfId="0" applyNumberFormat="1" applyFont="1" applyFill="1" applyBorder="1" applyAlignment="1" applyProtection="1">
      <alignment horizontal="center"/>
      <protection locked="0"/>
    </xf>
    <xf numFmtId="0" fontId="0" fillId="0" borderId="0" xfId="0" applyBorder="1"/>
    <xf numFmtId="0" fontId="3" fillId="0" borderId="0" xfId="0" applyFont="1" applyFill="1" applyBorder="1" applyAlignment="1" applyProtection="1">
      <alignment vertical="center"/>
    </xf>
    <xf numFmtId="0" fontId="0" fillId="0" borderId="0" xfId="0" applyFill="1" applyBorder="1" applyAlignment="1" applyProtection="1">
      <alignment horizontal="center"/>
    </xf>
    <xf numFmtId="0" fontId="1" fillId="0" borderId="0" xfId="0" applyFont="1" applyFill="1" applyBorder="1" applyAlignment="1" applyProtection="1">
      <alignment horizontal="center"/>
    </xf>
    <xf numFmtId="0" fontId="0" fillId="0" borderId="0" xfId="0" applyFont="1" applyFill="1" applyBorder="1" applyAlignment="1" applyProtection="1">
      <alignment horizontal="center"/>
    </xf>
    <xf numFmtId="0" fontId="0" fillId="0" borderId="0" xfId="0" applyFill="1" applyBorder="1" applyAlignment="1" applyProtection="1">
      <alignment horizontal="center" vertical="center"/>
    </xf>
    <xf numFmtId="0" fontId="2" fillId="0" borderId="0" xfId="0" applyFont="1" applyFill="1" applyBorder="1" applyAlignment="1" applyProtection="1">
      <alignment horizontal="center"/>
    </xf>
    <xf numFmtId="0" fontId="5" fillId="0" borderId="0" xfId="0" applyFont="1" applyFill="1" applyBorder="1" applyAlignment="1" applyProtection="1">
      <alignment horizontal="center" vertical="center"/>
    </xf>
    <xf numFmtId="0" fontId="3" fillId="0" borderId="0" xfId="0" applyFont="1" applyFill="1" applyBorder="1" applyAlignment="1" applyProtection="1">
      <alignment vertical="top"/>
    </xf>
    <xf numFmtId="0" fontId="7" fillId="0" borderId="0" xfId="0" applyFont="1" applyFill="1" applyBorder="1" applyAlignment="1" applyProtection="1">
      <alignment horizontal="right"/>
    </xf>
    <xf numFmtId="0" fontId="0" fillId="0" borderId="0" xfId="0" applyAlignment="1">
      <alignment wrapText="1"/>
    </xf>
    <xf numFmtId="0" fontId="0" fillId="0" borderId="0" xfId="0" applyAlignment="1">
      <alignment horizontal="center" vertical="center"/>
    </xf>
    <xf numFmtId="0" fontId="0" fillId="0" borderId="0" xfId="0" applyAlignment="1">
      <alignment horizontal="center" vertical="center" wrapText="1"/>
    </xf>
    <xf numFmtId="0" fontId="1" fillId="4" borderId="5" xfId="0" applyFont="1" applyFill="1" applyBorder="1" applyAlignment="1" applyProtection="1">
      <alignment vertical="center"/>
    </xf>
    <xf numFmtId="0" fontId="1" fillId="4" borderId="0" xfId="0" applyFont="1" applyFill="1" applyBorder="1" applyAlignment="1" applyProtection="1">
      <alignment vertical="center"/>
    </xf>
    <xf numFmtId="0" fontId="1" fillId="0" borderId="0" xfId="0" applyFont="1" applyFill="1" applyBorder="1" applyAlignment="1" applyProtection="1">
      <alignment vertical="center"/>
    </xf>
    <xf numFmtId="0" fontId="0" fillId="4" borderId="0" xfId="0" applyFill="1" applyBorder="1" applyAlignment="1" applyProtection="1">
      <alignment vertical="center"/>
    </xf>
    <xf numFmtId="0" fontId="0" fillId="6" borderId="18" xfId="0" applyFont="1" applyFill="1" applyBorder="1"/>
    <xf numFmtId="0" fontId="0" fillId="6" borderId="18" xfId="0" applyFill="1" applyBorder="1"/>
    <xf numFmtId="0" fontId="7" fillId="4" borderId="1" xfId="0" applyFont="1" applyFill="1" applyBorder="1" applyAlignment="1" applyProtection="1">
      <alignment horizontal="right"/>
    </xf>
    <xf numFmtId="0" fontId="7" fillId="4" borderId="8" xfId="0" applyFont="1" applyFill="1" applyBorder="1" applyAlignment="1" applyProtection="1">
      <alignment horizontal="right"/>
    </xf>
    <xf numFmtId="0" fontId="7" fillId="4" borderId="7" xfId="0" applyFont="1" applyFill="1" applyBorder="1" applyAlignment="1" applyProtection="1"/>
    <xf numFmtId="0" fontId="7" fillId="4" borderId="1" xfId="0" applyFont="1" applyFill="1" applyBorder="1" applyAlignment="1" applyProtection="1"/>
    <xf numFmtId="0" fontId="1" fillId="0" borderId="0" xfId="0" applyFont="1"/>
    <xf numFmtId="0" fontId="0" fillId="0" borderId="19" xfId="0" applyBorder="1"/>
    <xf numFmtId="0" fontId="1" fillId="0" borderId="0" xfId="0" applyFont="1" applyBorder="1" applyAlignment="1"/>
    <xf numFmtId="0" fontId="0" fillId="0" borderId="0" xfId="0" applyBorder="1" applyAlignment="1"/>
    <xf numFmtId="0" fontId="6" fillId="0" borderId="0" xfId="0" applyFont="1" applyBorder="1" applyAlignment="1"/>
    <xf numFmtId="0" fontId="1" fillId="0" borderId="0" xfId="0" applyFont="1" applyBorder="1"/>
    <xf numFmtId="0" fontId="0" fillId="0" borderId="19" xfId="0" applyBorder="1" applyAlignment="1"/>
    <xf numFmtId="0" fontId="6" fillId="0" borderId="19" xfId="0" applyFont="1" applyBorder="1" applyAlignment="1"/>
    <xf numFmtId="0" fontId="1" fillId="0" borderId="0" xfId="0" applyFont="1" applyFill="1" applyBorder="1" applyAlignment="1"/>
    <xf numFmtId="0" fontId="0" fillId="0" borderId="0" xfId="0" applyFill="1" applyBorder="1" applyAlignment="1"/>
    <xf numFmtId="0" fontId="1" fillId="7" borderId="19" xfId="0" applyFont="1" applyFill="1" applyBorder="1" applyAlignment="1">
      <alignment horizontal="center"/>
    </xf>
    <xf numFmtId="0" fontId="0" fillId="4" borderId="6" xfId="0" applyFill="1" applyBorder="1" applyAlignment="1" applyProtection="1">
      <alignment horizontal="center" vertical="center"/>
    </xf>
    <xf numFmtId="0" fontId="0" fillId="4" borderId="0" xfId="0" applyFill="1" applyBorder="1" applyAlignment="1" applyProtection="1">
      <alignment horizontal="center" vertical="center"/>
    </xf>
    <xf numFmtId="0" fontId="0" fillId="4" borderId="0" xfId="0" applyFont="1" applyFill="1" applyBorder="1" applyAlignment="1" applyProtection="1">
      <alignment horizontal="center" vertical="center"/>
    </xf>
    <xf numFmtId="0" fontId="8" fillId="4" borderId="4" xfId="0" applyFont="1" applyFill="1" applyBorder="1" applyAlignment="1" applyProtection="1"/>
    <xf numFmtId="0" fontId="8" fillId="4" borderId="0" xfId="0" applyFont="1" applyFill="1" applyBorder="1" applyAlignment="1" applyProtection="1"/>
    <xf numFmtId="0" fontId="8" fillId="4" borderId="6" xfId="0" applyFont="1" applyFill="1" applyBorder="1" applyAlignment="1" applyProtection="1"/>
    <xf numFmtId="0" fontId="8" fillId="4" borderId="5" xfId="0" applyFont="1" applyFill="1" applyBorder="1" applyAlignment="1" applyProtection="1"/>
    <xf numFmtId="0" fontId="8" fillId="4" borderId="5" xfId="0" applyFont="1" applyFill="1" applyBorder="1" applyAlignment="1" applyProtection="1">
      <alignment horizontal="left"/>
    </xf>
    <xf numFmtId="0" fontId="0" fillId="4" borderId="5" xfId="0" applyFill="1" applyBorder="1" applyAlignment="1" applyProtection="1">
      <alignment horizontal="left"/>
    </xf>
    <xf numFmtId="0" fontId="0" fillId="0" borderId="0" xfId="0" applyProtection="1"/>
    <xf numFmtId="0" fontId="8" fillId="2" borderId="6" xfId="0" applyFont="1" applyFill="1" applyBorder="1" applyAlignment="1" applyProtection="1">
      <alignment horizontal="center"/>
    </xf>
    <xf numFmtId="0" fontId="8" fillId="4" borderId="0" xfId="0" applyNumberFormat="1" applyFont="1" applyFill="1" applyBorder="1" applyAlignment="1" applyProtection="1">
      <alignment horizontal="center" vertical="center"/>
    </xf>
    <xf numFmtId="0" fontId="8" fillId="4" borderId="0" xfId="0" applyFont="1" applyFill="1" applyBorder="1" applyAlignment="1" applyProtection="1">
      <alignment horizontal="center"/>
    </xf>
    <xf numFmtId="0" fontId="8" fillId="4" borderId="6" xfId="0" applyFont="1" applyFill="1" applyBorder="1" applyAlignment="1" applyProtection="1">
      <alignment horizontal="center"/>
    </xf>
    <xf numFmtId="0" fontId="0" fillId="4" borderId="0" xfId="0" applyFill="1" applyProtection="1"/>
    <xf numFmtId="0" fontId="8" fillId="2" borderId="8" xfId="0" applyFont="1" applyFill="1" applyBorder="1" applyAlignment="1" applyProtection="1">
      <alignment horizontal="center"/>
    </xf>
    <xf numFmtId="0" fontId="0" fillId="4" borderId="0" xfId="0" applyFill="1" applyBorder="1" applyAlignment="1" applyProtection="1">
      <alignment horizontal="center"/>
    </xf>
    <xf numFmtId="0" fontId="1" fillId="4" borderId="0" xfId="0" applyFont="1" applyFill="1" applyBorder="1" applyAlignment="1" applyProtection="1">
      <alignment horizontal="center" vertical="top"/>
    </xf>
    <xf numFmtId="0" fontId="0" fillId="0" borderId="0" xfId="0" applyAlignment="1" applyProtection="1">
      <alignment horizontal="center"/>
    </xf>
    <xf numFmtId="0" fontId="12" fillId="4" borderId="29" xfId="0" applyFont="1" applyFill="1" applyBorder="1" applyAlignment="1" applyProtection="1">
      <alignment horizontal="center"/>
    </xf>
    <xf numFmtId="0" fontId="8" fillId="4" borderId="29" xfId="0" applyFont="1" applyFill="1" applyBorder="1" applyAlignment="1" applyProtection="1">
      <alignment horizontal="center"/>
    </xf>
    <xf numFmtId="0" fontId="9" fillId="4" borderId="0" xfId="0" applyFont="1" applyFill="1" applyBorder="1" applyAlignment="1" applyProtection="1">
      <alignment horizontal="center" vertical="center"/>
    </xf>
    <xf numFmtId="0" fontId="10" fillId="4" borderId="0" xfId="0" applyFont="1" applyFill="1" applyBorder="1" applyAlignment="1" applyProtection="1">
      <alignment horizontal="center" vertical="center"/>
    </xf>
    <xf numFmtId="0" fontId="8" fillId="4" borderId="0" xfId="0" applyFont="1" applyFill="1" applyBorder="1" applyAlignment="1" applyProtection="1">
      <alignment horizontal="center" vertical="center"/>
    </xf>
    <xf numFmtId="0" fontId="6" fillId="4" borderId="5" xfId="1" applyFont="1" applyFill="1" applyBorder="1" applyAlignment="1" applyProtection="1"/>
    <xf numFmtId="0" fontId="7" fillId="8" borderId="0" xfId="1" applyFont="1" applyFill="1" applyAlignment="1" applyProtection="1">
      <alignment horizontal="center" vertical="center"/>
      <protection locked="0" hidden="1"/>
    </xf>
    <xf numFmtId="0" fontId="2" fillId="0" borderId="0" xfId="0" applyFont="1" applyProtection="1"/>
    <xf numFmtId="0" fontId="6" fillId="4" borderId="5" xfId="0" applyFont="1" applyFill="1" applyBorder="1" applyProtection="1"/>
    <xf numFmtId="0" fontId="6" fillId="4" borderId="0" xfId="0" applyFont="1" applyFill="1" applyBorder="1" applyProtection="1"/>
    <xf numFmtId="0" fontId="0" fillId="0" borderId="0" xfId="0" applyFill="1" applyBorder="1" applyProtection="1"/>
    <xf numFmtId="0" fontId="0" fillId="0" borderId="0" xfId="0" applyFill="1" applyProtection="1"/>
    <xf numFmtId="0" fontId="0" fillId="0" borderId="0" xfId="0" applyBorder="1" applyAlignment="1" applyProtection="1">
      <alignment horizontal="center"/>
    </xf>
    <xf numFmtId="0" fontId="0" fillId="0" borderId="0" xfId="0" applyFill="1" applyAlignment="1" applyProtection="1">
      <alignment horizontal="center"/>
    </xf>
    <xf numFmtId="0" fontId="0" fillId="0" borderId="0" xfId="0" applyBorder="1" applyProtection="1"/>
    <xf numFmtId="0" fontId="6" fillId="0" borderId="9" xfId="1" applyNumberFormat="1" applyFont="1" applyFill="1" applyBorder="1" applyAlignment="1" applyProtection="1">
      <alignment horizontal="center" vertical="center"/>
    </xf>
    <xf numFmtId="0" fontId="6" fillId="0" borderId="9" xfId="1" applyFont="1" applyFill="1" applyBorder="1" applyAlignment="1" applyProtection="1">
      <alignment horizontal="center" vertical="center"/>
    </xf>
    <xf numFmtId="0" fontId="6" fillId="0" borderId="9" xfId="0" applyFont="1" applyFill="1" applyBorder="1" applyAlignment="1" applyProtection="1">
      <alignment horizontal="center" vertical="center"/>
    </xf>
    <xf numFmtId="0" fontId="6" fillId="4" borderId="0" xfId="1" applyFont="1" applyFill="1" applyBorder="1" applyAlignment="1" applyProtection="1">
      <alignment horizontal="center" vertical="center"/>
    </xf>
    <xf numFmtId="0" fontId="6" fillId="4" borderId="0" xfId="1" quotePrefix="1" applyFont="1" applyFill="1" applyBorder="1" applyAlignment="1" applyProtection="1">
      <alignment horizontal="center" vertical="center"/>
    </xf>
    <xf numFmtId="0" fontId="0" fillId="0" borderId="9" xfId="0" applyBorder="1" applyAlignment="1" applyProtection="1">
      <alignment horizontal="center" vertical="center"/>
    </xf>
    <xf numFmtId="0" fontId="8" fillId="4" borderId="27" xfId="0" applyFont="1" applyFill="1" applyBorder="1" applyAlignment="1" applyProtection="1">
      <alignment horizontal="center"/>
    </xf>
    <xf numFmtId="0" fontId="0" fillId="0" borderId="9" xfId="0" applyFont="1" applyFill="1" applyBorder="1" applyAlignment="1" applyProtection="1">
      <alignment horizontal="center" vertical="center"/>
      <protection locked="0"/>
    </xf>
    <xf numFmtId="0" fontId="8" fillId="2" borderId="30" xfId="0" applyNumberFormat="1" applyFont="1" applyFill="1" applyBorder="1" applyAlignment="1" applyProtection="1">
      <alignment horizontal="center" vertical="center"/>
    </xf>
    <xf numFmtId="0" fontId="8" fillId="0" borderId="9" xfId="0" applyFont="1" applyFill="1" applyBorder="1" applyAlignment="1" applyProtection="1">
      <alignment vertical="center"/>
      <protection locked="0"/>
    </xf>
    <xf numFmtId="0" fontId="8" fillId="2" borderId="31" xfId="0" applyNumberFormat="1" applyFont="1" applyFill="1" applyBorder="1" applyAlignment="1" applyProtection="1">
      <alignment horizontal="center" vertical="center"/>
    </xf>
    <xf numFmtId="0" fontId="13" fillId="7" borderId="0" xfId="1" quotePrefix="1" applyFont="1" applyFill="1" applyBorder="1" applyAlignment="1" applyProtection="1">
      <alignment horizontal="center" vertical="center"/>
      <protection locked="0" hidden="1"/>
    </xf>
    <xf numFmtId="0" fontId="13" fillId="7" borderId="0" xfId="1" applyFont="1" applyFill="1" applyBorder="1" applyAlignment="1" applyProtection="1">
      <alignment horizontal="center" vertical="center"/>
      <protection locked="0" hidden="1"/>
    </xf>
    <xf numFmtId="0" fontId="6" fillId="4" borderId="7" xfId="1" applyFont="1" applyFill="1" applyBorder="1" applyAlignment="1" applyProtection="1"/>
    <xf numFmtId="0" fontId="13" fillId="7" borderId="1" xfId="1" quotePrefix="1" applyFont="1" applyFill="1" applyBorder="1" applyAlignment="1" applyProtection="1">
      <alignment horizontal="center" vertical="center"/>
      <protection locked="0" hidden="1"/>
    </xf>
    <xf numFmtId="0" fontId="8" fillId="0" borderId="32" xfId="0" applyFont="1" applyFill="1" applyBorder="1" applyAlignment="1" applyProtection="1">
      <alignment vertical="center"/>
      <protection locked="0"/>
    </xf>
    <xf numFmtId="0" fontId="0" fillId="5" borderId="18" xfId="0" applyFill="1" applyBorder="1" applyAlignment="1" applyProtection="1">
      <alignment horizontal="center"/>
    </xf>
    <xf numFmtId="0" fontId="0" fillId="5" borderId="18" xfId="0" applyFill="1" applyBorder="1" applyAlignment="1" applyProtection="1">
      <alignment horizontal="center" vertical="center"/>
    </xf>
    <xf numFmtId="0" fontId="14" fillId="0" borderId="0" xfId="0" applyFont="1"/>
    <xf numFmtId="0" fontId="1" fillId="5" borderId="0" xfId="0" applyFont="1" applyFill="1" applyAlignment="1">
      <alignment horizontal="left" vertical="top" wrapText="1"/>
    </xf>
    <xf numFmtId="0" fontId="14" fillId="5" borderId="0" xfId="0" applyFont="1" applyFill="1" applyAlignment="1">
      <alignment horizontal="left" vertical="top" wrapText="1"/>
    </xf>
    <xf numFmtId="0" fontId="0" fillId="5" borderId="0" xfId="0" applyFill="1" applyAlignment="1">
      <alignment horizontal="left" vertical="top" wrapText="1"/>
    </xf>
    <xf numFmtId="0" fontId="0" fillId="0" borderId="0" xfId="0" applyAlignment="1">
      <alignment horizontal="left" vertical="top" wrapText="1"/>
    </xf>
    <xf numFmtId="0" fontId="7" fillId="4" borderId="0" xfId="1" applyFont="1" applyFill="1" applyAlignment="1" applyProtection="1">
      <alignment horizontal="center" vertical="center"/>
      <protection hidden="1"/>
    </xf>
    <xf numFmtId="0" fontId="8" fillId="2" borderId="27" xfId="0" applyFont="1" applyFill="1" applyBorder="1" applyAlignment="1" applyProtection="1">
      <alignment horizontal="center" vertical="center"/>
      <protection locked="0"/>
    </xf>
    <xf numFmtId="0" fontId="8" fillId="2" borderId="30" xfId="0" applyFont="1" applyFill="1" applyBorder="1" applyAlignment="1" applyProtection="1">
      <alignment horizontal="center" vertical="center"/>
      <protection locked="0"/>
    </xf>
    <xf numFmtId="0" fontId="8" fillId="2" borderId="28" xfId="0" applyFont="1" applyFill="1" applyBorder="1" applyAlignment="1" applyProtection="1">
      <alignment horizontal="center" vertical="center"/>
      <protection locked="0"/>
    </xf>
    <xf numFmtId="0" fontId="8" fillId="2" borderId="31" xfId="0" applyFont="1" applyFill="1" applyBorder="1" applyAlignment="1" applyProtection="1">
      <alignment horizontal="center" vertical="center"/>
      <protection locked="0"/>
    </xf>
    <xf numFmtId="0" fontId="8" fillId="4" borderId="6" xfId="0" applyFont="1" applyFill="1" applyBorder="1" applyAlignment="1" applyProtection="1">
      <alignment horizontal="center" vertical="center"/>
    </xf>
    <xf numFmtId="0" fontId="4" fillId="4" borderId="2" xfId="0" applyFont="1" applyFill="1" applyBorder="1" applyAlignment="1" applyProtection="1">
      <alignment horizontal="center" vertical="center"/>
    </xf>
    <xf numFmtId="0" fontId="4" fillId="4" borderId="3" xfId="0" applyFont="1" applyFill="1" applyBorder="1" applyAlignment="1" applyProtection="1">
      <alignment horizontal="center" vertical="center"/>
    </xf>
    <xf numFmtId="0" fontId="4" fillId="4" borderId="5" xfId="0" applyFont="1" applyFill="1" applyBorder="1" applyAlignment="1" applyProtection="1">
      <alignment horizontal="center" vertical="center"/>
    </xf>
    <xf numFmtId="0" fontId="4" fillId="4" borderId="0" xfId="0" applyFont="1" applyFill="1" applyBorder="1" applyAlignment="1" applyProtection="1">
      <alignment horizontal="center" vertical="center"/>
    </xf>
    <xf numFmtId="0" fontId="0" fillId="0" borderId="10" xfId="0" applyFont="1" applyFill="1" applyBorder="1" applyAlignment="1" applyProtection="1">
      <alignment horizontal="left" vertical="center" wrapText="1"/>
      <protection locked="0"/>
    </xf>
    <xf numFmtId="0" fontId="0" fillId="0" borderId="11"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7" fillId="4" borderId="2" xfId="0" applyFont="1" applyFill="1" applyBorder="1" applyAlignment="1" applyProtection="1">
      <alignment horizontal="center" vertical="top" wrapText="1"/>
    </xf>
    <xf numFmtId="0" fontId="7" fillId="4" borderId="3" xfId="0" applyFont="1" applyFill="1" applyBorder="1" applyAlignment="1" applyProtection="1">
      <alignment horizontal="center" vertical="top" wrapText="1"/>
    </xf>
    <xf numFmtId="0" fontId="7" fillId="4" borderId="5" xfId="0" applyFont="1" applyFill="1" applyBorder="1" applyAlignment="1" applyProtection="1">
      <alignment horizontal="center" vertical="top" wrapText="1"/>
    </xf>
    <xf numFmtId="0" fontId="7" fillId="4" borderId="0" xfId="0" applyFont="1" applyFill="1" applyBorder="1" applyAlignment="1" applyProtection="1">
      <alignment horizontal="center" vertical="top" wrapText="1"/>
    </xf>
    <xf numFmtId="0" fontId="8" fillId="4" borderId="0" xfId="0" applyFont="1" applyFill="1" applyBorder="1" applyAlignment="1" applyProtection="1">
      <alignment horizontal="center" vertical="center"/>
    </xf>
    <xf numFmtId="0" fontId="8" fillId="4" borderId="3" xfId="0" applyFont="1" applyFill="1" applyBorder="1" applyAlignment="1" applyProtection="1">
      <alignment horizontal="center" vertical="center"/>
    </xf>
    <xf numFmtId="0" fontId="8" fillId="4" borderId="33" xfId="0" applyFont="1" applyFill="1" applyBorder="1" applyAlignment="1" applyProtection="1">
      <alignment horizontal="center" vertical="center"/>
    </xf>
    <xf numFmtId="0" fontId="8" fillId="4" borderId="30" xfId="0" applyFont="1" applyFill="1" applyBorder="1" applyAlignment="1" applyProtection="1">
      <alignment horizontal="center" vertical="center"/>
    </xf>
    <xf numFmtId="0" fontId="1" fillId="4" borderId="5" xfId="0" applyFont="1" applyFill="1" applyBorder="1" applyAlignment="1" applyProtection="1">
      <alignment horizontal="left" vertical="center"/>
    </xf>
    <xf numFmtId="0" fontId="1" fillId="4" borderId="0" xfId="0" applyFont="1" applyFill="1" applyBorder="1" applyAlignment="1" applyProtection="1">
      <alignment horizontal="left" vertical="center"/>
    </xf>
    <xf numFmtId="0" fontId="6" fillId="0" borderId="10" xfId="1" applyFont="1" applyFill="1" applyBorder="1" applyAlignment="1" applyProtection="1">
      <alignment horizontal="center" vertical="center"/>
      <protection locked="0" hidden="1"/>
    </xf>
    <xf numFmtId="0" fontId="6" fillId="0" borderId="11" xfId="1" applyFont="1" applyFill="1" applyBorder="1" applyAlignment="1" applyProtection="1">
      <alignment horizontal="center" vertical="center"/>
      <protection locked="0" hidden="1"/>
    </xf>
    <xf numFmtId="0" fontId="6" fillId="0" borderId="12" xfId="1" applyFont="1" applyFill="1" applyBorder="1" applyAlignment="1" applyProtection="1">
      <alignment horizontal="center" vertical="center"/>
      <protection locked="0" hidden="1"/>
    </xf>
    <xf numFmtId="0" fontId="6" fillId="0" borderId="13" xfId="1" applyFont="1" applyFill="1" applyBorder="1" applyAlignment="1" applyProtection="1">
      <alignment horizontal="center" vertical="center"/>
      <protection locked="0" hidden="1"/>
    </xf>
    <xf numFmtId="0" fontId="0" fillId="4" borderId="5" xfId="0" applyFill="1" applyBorder="1" applyAlignment="1" applyProtection="1">
      <alignment horizontal="left" vertical="center"/>
    </xf>
    <xf numFmtId="0" fontId="0" fillId="4" borderId="0" xfId="0" applyFill="1" applyBorder="1" applyAlignment="1" applyProtection="1">
      <alignment horizontal="left" vertical="center"/>
    </xf>
    <xf numFmtId="0" fontId="0" fillId="0" borderId="14" xfId="0" applyFill="1" applyBorder="1" applyAlignment="1" applyProtection="1">
      <alignment horizontal="center" vertical="center"/>
      <protection locked="0"/>
    </xf>
    <xf numFmtId="0" fontId="0" fillId="0" borderId="15" xfId="0" applyFill="1" applyBorder="1" applyAlignment="1" applyProtection="1">
      <alignment horizontal="center" vertical="center"/>
      <protection locked="0"/>
    </xf>
    <xf numFmtId="0" fontId="0" fillId="0" borderId="12" xfId="0" applyFill="1" applyBorder="1" applyAlignment="1" applyProtection="1">
      <alignment horizontal="center" vertical="center"/>
      <protection locked="0"/>
    </xf>
    <xf numFmtId="0" fontId="0" fillId="0" borderId="13" xfId="0" applyFill="1" applyBorder="1" applyAlignment="1" applyProtection="1">
      <alignment horizontal="center" vertical="center"/>
      <protection locked="0"/>
    </xf>
    <xf numFmtId="0" fontId="0" fillId="0" borderId="10" xfId="0" applyFill="1" applyBorder="1" applyAlignment="1" applyProtection="1">
      <alignment horizontal="center" vertical="center"/>
      <protection locked="0"/>
    </xf>
    <xf numFmtId="0" fontId="0" fillId="0" borderId="11" xfId="0" applyFill="1" applyBorder="1" applyAlignment="1" applyProtection="1">
      <alignment horizontal="center" vertical="center"/>
      <protection locked="0"/>
    </xf>
    <xf numFmtId="0" fontId="0" fillId="4" borderId="0" xfId="0" applyFont="1" applyFill="1" applyBorder="1" applyAlignment="1" applyProtection="1">
      <alignment horizontal="right" vertical="center"/>
    </xf>
    <xf numFmtId="0" fontId="1" fillId="4" borderId="5" xfId="0" applyFont="1" applyFill="1" applyBorder="1" applyAlignment="1" applyProtection="1">
      <alignment horizontal="left"/>
    </xf>
    <xf numFmtId="0" fontId="1" fillId="4" borderId="0" xfId="0" applyFont="1" applyFill="1" applyBorder="1" applyAlignment="1" applyProtection="1">
      <alignment horizontal="left"/>
    </xf>
    <xf numFmtId="0" fontId="0" fillId="4" borderId="1" xfId="0" applyFont="1" applyFill="1" applyBorder="1" applyAlignment="1" applyProtection="1">
      <alignment horizontal="center" vertical="top"/>
    </xf>
    <xf numFmtId="0" fontId="0" fillId="0" borderId="10" xfId="0" applyBorder="1" applyAlignment="1" applyProtection="1">
      <alignment vertical="center"/>
    </xf>
    <xf numFmtId="0" fontId="0" fillId="0" borderId="11" xfId="0" applyBorder="1" applyAlignment="1" applyProtection="1">
      <alignment vertical="center"/>
    </xf>
    <xf numFmtId="0" fontId="0" fillId="0" borderId="14" xfId="0" applyBorder="1" applyAlignment="1" applyProtection="1">
      <alignment vertical="center"/>
    </xf>
    <xf numFmtId="0" fontId="0" fillId="0" borderId="15" xfId="0" applyBorder="1" applyAlignment="1" applyProtection="1">
      <alignment vertical="center"/>
    </xf>
    <xf numFmtId="0" fontId="0" fillId="0" borderId="12" xfId="0" applyBorder="1" applyAlignment="1" applyProtection="1">
      <alignment vertical="center"/>
    </xf>
    <xf numFmtId="0" fontId="0" fillId="0" borderId="13" xfId="0" applyBorder="1" applyAlignment="1" applyProtection="1">
      <alignment vertical="center"/>
    </xf>
    <xf numFmtId="0" fontId="5" fillId="0" borderId="16" xfId="0" applyFont="1" applyFill="1" applyBorder="1" applyAlignment="1" applyProtection="1">
      <alignment horizontal="center" vertical="center"/>
    </xf>
    <xf numFmtId="0" fontId="5" fillId="0" borderId="17" xfId="0" applyFont="1" applyFill="1" applyBorder="1" applyAlignment="1" applyProtection="1">
      <alignment horizontal="center" vertical="center"/>
    </xf>
    <xf numFmtId="0" fontId="0" fillId="2" borderId="6" xfId="0" applyFont="1" applyFill="1" applyBorder="1" applyAlignment="1" applyProtection="1">
      <alignment horizontal="center" vertical="center"/>
    </xf>
    <xf numFmtId="0" fontId="0" fillId="2" borderId="6" xfId="0" applyFill="1" applyBorder="1" applyAlignment="1" applyProtection="1">
      <alignment horizontal="center" vertical="center"/>
    </xf>
    <xf numFmtId="0" fontId="0" fillId="4" borderId="6" xfId="0" applyFill="1" applyBorder="1" applyAlignment="1" applyProtection="1">
      <alignment horizontal="center" vertical="center"/>
    </xf>
    <xf numFmtId="0" fontId="1" fillId="4" borderId="5" xfId="0" applyFont="1" applyFill="1" applyBorder="1" applyAlignment="1" applyProtection="1">
      <alignment horizontal="left" vertical="center" wrapText="1"/>
    </xf>
    <xf numFmtId="0" fontId="1" fillId="4" borderId="0" xfId="0" applyFont="1" applyFill="1" applyBorder="1" applyAlignment="1" applyProtection="1">
      <alignment horizontal="left" vertical="center" wrapText="1"/>
    </xf>
    <xf numFmtId="0" fontId="0" fillId="0" borderId="10" xfId="0" applyFill="1" applyBorder="1" applyAlignment="1" applyProtection="1">
      <alignment horizontal="center" vertical="center" wrapText="1"/>
      <protection locked="0"/>
    </xf>
    <xf numFmtId="0" fontId="0" fillId="0" borderId="11" xfId="0" applyFill="1" applyBorder="1" applyAlignment="1" applyProtection="1">
      <alignment horizontal="center" vertical="center" wrapText="1"/>
      <protection locked="0"/>
    </xf>
    <xf numFmtId="0" fontId="0" fillId="0" borderId="12" xfId="0" applyFill="1" applyBorder="1" applyAlignment="1" applyProtection="1">
      <alignment horizontal="center" vertical="center" wrapText="1"/>
      <protection locked="0"/>
    </xf>
    <xf numFmtId="0" fontId="0" fillId="0" borderId="13" xfId="0" applyFill="1" applyBorder="1" applyAlignment="1" applyProtection="1">
      <alignment horizontal="center" vertical="center" wrapText="1"/>
      <protection locked="0"/>
    </xf>
    <xf numFmtId="0" fontId="0" fillId="4" borderId="0" xfId="0" applyFill="1" applyBorder="1" applyAlignment="1" applyProtection="1">
      <alignment horizontal="center" vertical="center"/>
    </xf>
    <xf numFmtId="0" fontId="2" fillId="4" borderId="5" xfId="0" applyFont="1" applyFill="1" applyBorder="1" applyAlignment="1" applyProtection="1">
      <alignment horizontal="left" vertical="center"/>
    </xf>
    <xf numFmtId="0" fontId="2" fillId="4" borderId="0" xfId="0" applyFont="1" applyFill="1" applyBorder="1" applyAlignment="1" applyProtection="1">
      <alignment horizontal="left" vertical="center"/>
    </xf>
    <xf numFmtId="0" fontId="0" fillId="4" borderId="0" xfId="0" applyFill="1" applyBorder="1" applyAlignment="1" applyProtection="1">
      <alignment horizontal="right" vertical="center" wrapText="1"/>
    </xf>
    <xf numFmtId="0" fontId="0" fillId="4" borderId="0" xfId="0" applyFill="1" applyBorder="1" applyAlignment="1" applyProtection="1">
      <alignment horizontal="right" vertical="center"/>
    </xf>
    <xf numFmtId="0" fontId="6" fillId="0" borderId="12" xfId="1" applyFont="1" applyFill="1" applyBorder="1" applyAlignment="1" applyProtection="1">
      <alignment horizontal="left" vertical="center" wrapText="1"/>
    </xf>
    <xf numFmtId="0" fontId="6" fillId="0" borderId="13" xfId="1" applyFont="1" applyFill="1" applyBorder="1" applyAlignment="1" applyProtection="1">
      <alignment horizontal="left" vertical="center" wrapText="1"/>
    </xf>
    <xf numFmtId="0" fontId="6" fillId="0" borderId="10" xfId="1" applyFont="1" applyFill="1" applyBorder="1" applyAlignment="1" applyProtection="1">
      <alignment horizontal="left" vertical="center" wrapText="1"/>
    </xf>
    <xf numFmtId="0" fontId="6" fillId="0" borderId="11" xfId="1" applyFont="1" applyFill="1" applyBorder="1" applyAlignment="1" applyProtection="1">
      <alignment horizontal="left" vertical="center" wrapText="1"/>
    </xf>
    <xf numFmtId="0" fontId="6" fillId="0" borderId="14" xfId="1" applyFont="1" applyFill="1" applyBorder="1" applyAlignment="1" applyProtection="1">
      <alignment horizontal="left" vertical="center" wrapText="1"/>
    </xf>
    <xf numFmtId="0" fontId="6" fillId="0" borderId="15" xfId="1" applyFont="1" applyFill="1" applyBorder="1" applyAlignment="1" applyProtection="1">
      <alignment horizontal="left" vertical="center" wrapText="1"/>
    </xf>
    <xf numFmtId="0" fontId="1" fillId="7" borderId="19" xfId="0" applyFont="1" applyFill="1" applyBorder="1" applyAlignment="1">
      <alignment horizontal="center"/>
    </xf>
    <xf numFmtId="0" fontId="0" fillId="0" borderId="19" xfId="0" applyBorder="1" applyAlignment="1">
      <alignment horizontal="left"/>
    </xf>
    <xf numFmtId="0" fontId="1" fillId="7" borderId="20" xfId="0" applyFont="1" applyFill="1" applyBorder="1" applyAlignment="1">
      <alignment horizontal="center"/>
    </xf>
    <xf numFmtId="0" fontId="1" fillId="7" borderId="21" xfId="0" applyFont="1" applyFill="1" applyBorder="1" applyAlignment="1">
      <alignment horizontal="center"/>
    </xf>
    <xf numFmtId="0" fontId="1" fillId="7" borderId="22" xfId="0" applyFont="1" applyFill="1" applyBorder="1" applyAlignment="1">
      <alignment horizontal="center"/>
    </xf>
    <xf numFmtId="0" fontId="1" fillId="6" borderId="26" xfId="0" applyFont="1" applyFill="1" applyBorder="1" applyAlignment="1">
      <alignment horizontal="center" wrapText="1"/>
    </xf>
    <xf numFmtId="0" fontId="1" fillId="6" borderId="24" xfId="0" applyFont="1" applyFill="1" applyBorder="1" applyAlignment="1">
      <alignment horizontal="center" wrapText="1"/>
    </xf>
    <xf numFmtId="0" fontId="0" fillId="6" borderId="26" xfId="0" applyFill="1" applyBorder="1" applyAlignment="1">
      <alignment horizontal="center" vertical="center" wrapText="1"/>
    </xf>
    <xf numFmtId="0" fontId="0" fillId="6" borderId="24" xfId="0" applyFill="1" applyBorder="1" applyAlignment="1">
      <alignment horizontal="center" vertical="center" wrapText="1"/>
    </xf>
    <xf numFmtId="0" fontId="0" fillId="0" borderId="23" xfId="0" applyBorder="1" applyAlignment="1">
      <alignment horizontal="center"/>
    </xf>
    <xf numFmtId="0" fontId="0" fillId="0" borderId="25" xfId="0" applyBorder="1" applyAlignment="1">
      <alignment horizontal="center"/>
    </xf>
  </cellXfs>
  <cellStyles count="2">
    <cellStyle name="Hyperlink" xfId="1" builtinId="8"/>
    <cellStyle name="Standard" xfId="0" builtinId="0"/>
  </cellStyles>
  <dxfs count="0"/>
  <tableStyles count="0" defaultTableStyle="TableStyleMedium2" defaultPivotStyle="PivotStyleLight16"/>
  <colors>
    <mruColors>
      <color rgb="FFFFFFCC"/>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1752600</xdr:colOff>
      <xdr:row>0</xdr:row>
      <xdr:rowOff>38100</xdr:rowOff>
    </xdr:from>
    <xdr:to>
      <xdr:col>6</xdr:col>
      <xdr:colOff>2371725</xdr:colOff>
      <xdr:row>4</xdr:row>
      <xdr:rowOff>195667</xdr:rowOff>
    </xdr:to>
    <xdr:pic>
      <xdr:nvPicPr>
        <xdr:cNvPr id="4" name="Grafik 3"/>
        <xdr:cNvPicPr>
          <a:picLocks noChangeAspect="1"/>
        </xdr:cNvPicPr>
      </xdr:nvPicPr>
      <xdr:blipFill>
        <a:blip xmlns:r="http://schemas.openxmlformats.org/officeDocument/2006/relationships" r:embed="rId1"/>
        <a:stretch>
          <a:fillRect/>
        </a:stretch>
      </xdr:blipFill>
      <xdr:spPr>
        <a:xfrm>
          <a:off x="8848725" y="38100"/>
          <a:ext cx="619125" cy="881467"/>
        </a:xfrm>
        <a:prstGeom prst="rect">
          <a:avLst/>
        </a:prstGeom>
      </xdr:spPr>
    </xdr:pic>
    <xdr:clientData/>
  </xdr:twoCellAnchor>
  <xdr:twoCellAnchor editAs="oneCell">
    <xdr:from>
      <xdr:col>1</xdr:col>
      <xdr:colOff>0</xdr:colOff>
      <xdr:row>7</xdr:row>
      <xdr:rowOff>133351</xdr:rowOff>
    </xdr:from>
    <xdr:to>
      <xdr:col>2</xdr:col>
      <xdr:colOff>28575</xdr:colOff>
      <xdr:row>9</xdr:row>
      <xdr:rowOff>38101</xdr:rowOff>
    </xdr:to>
    <xdr:pic>
      <xdr:nvPicPr>
        <xdr:cNvPr id="7" name="Grafik 6" descr="C:\Users\NeckerauerB\AppData\Local\Microsoft\Windows\Temporary Internet Files\Content.IE5\0YSK4G4I\download-1292814_960_720[1].pn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00100" y="1295401"/>
          <a:ext cx="247650" cy="209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5</xdr:col>
      <xdr:colOff>1721907</xdr:colOff>
      <xdr:row>0</xdr:row>
      <xdr:rowOff>49741</xdr:rowOff>
    </xdr:from>
    <xdr:to>
      <xdr:col>5</xdr:col>
      <xdr:colOff>2341032</xdr:colOff>
      <xdr:row>4</xdr:row>
      <xdr:rowOff>169208</xdr:rowOff>
    </xdr:to>
    <xdr:pic>
      <xdr:nvPicPr>
        <xdr:cNvPr id="2" name="Grafik 1"/>
        <xdr:cNvPicPr>
          <a:picLocks noChangeAspect="1"/>
        </xdr:cNvPicPr>
      </xdr:nvPicPr>
      <xdr:blipFill>
        <a:blip xmlns:r="http://schemas.openxmlformats.org/officeDocument/2006/relationships" r:embed="rId1"/>
        <a:stretch>
          <a:fillRect/>
        </a:stretch>
      </xdr:blipFill>
      <xdr:spPr>
        <a:xfrm>
          <a:off x="8760882" y="49741"/>
          <a:ext cx="619125" cy="881467"/>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5</xdr:col>
      <xdr:colOff>1721907</xdr:colOff>
      <xdr:row>0</xdr:row>
      <xdr:rowOff>49741</xdr:rowOff>
    </xdr:from>
    <xdr:to>
      <xdr:col>5</xdr:col>
      <xdr:colOff>2341032</xdr:colOff>
      <xdr:row>4</xdr:row>
      <xdr:rowOff>169208</xdr:rowOff>
    </xdr:to>
    <xdr:pic>
      <xdr:nvPicPr>
        <xdr:cNvPr id="2" name="Grafik 1"/>
        <xdr:cNvPicPr>
          <a:picLocks noChangeAspect="1"/>
        </xdr:cNvPicPr>
      </xdr:nvPicPr>
      <xdr:blipFill>
        <a:blip xmlns:r="http://schemas.openxmlformats.org/officeDocument/2006/relationships" r:embed="rId1"/>
        <a:stretch>
          <a:fillRect/>
        </a:stretch>
      </xdr:blipFill>
      <xdr:spPr>
        <a:xfrm>
          <a:off x="8760882" y="49741"/>
          <a:ext cx="619125" cy="881467"/>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5</xdr:col>
      <xdr:colOff>1721907</xdr:colOff>
      <xdr:row>0</xdr:row>
      <xdr:rowOff>49741</xdr:rowOff>
    </xdr:from>
    <xdr:to>
      <xdr:col>5</xdr:col>
      <xdr:colOff>2341032</xdr:colOff>
      <xdr:row>4</xdr:row>
      <xdr:rowOff>169208</xdr:rowOff>
    </xdr:to>
    <xdr:pic>
      <xdr:nvPicPr>
        <xdr:cNvPr id="2" name="Grafik 1"/>
        <xdr:cNvPicPr>
          <a:picLocks noChangeAspect="1"/>
        </xdr:cNvPicPr>
      </xdr:nvPicPr>
      <xdr:blipFill>
        <a:blip xmlns:r="http://schemas.openxmlformats.org/officeDocument/2006/relationships" r:embed="rId1"/>
        <a:stretch>
          <a:fillRect/>
        </a:stretch>
      </xdr:blipFill>
      <xdr:spPr>
        <a:xfrm>
          <a:off x="8760882" y="49741"/>
          <a:ext cx="619125" cy="881467"/>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5</xdr:col>
      <xdr:colOff>1721907</xdr:colOff>
      <xdr:row>0</xdr:row>
      <xdr:rowOff>49741</xdr:rowOff>
    </xdr:from>
    <xdr:to>
      <xdr:col>5</xdr:col>
      <xdr:colOff>2341032</xdr:colOff>
      <xdr:row>4</xdr:row>
      <xdr:rowOff>169208</xdr:rowOff>
    </xdr:to>
    <xdr:pic>
      <xdr:nvPicPr>
        <xdr:cNvPr id="2" name="Grafik 1"/>
        <xdr:cNvPicPr>
          <a:picLocks noChangeAspect="1"/>
        </xdr:cNvPicPr>
      </xdr:nvPicPr>
      <xdr:blipFill>
        <a:blip xmlns:r="http://schemas.openxmlformats.org/officeDocument/2006/relationships" r:embed="rId1"/>
        <a:stretch>
          <a:fillRect/>
        </a:stretch>
      </xdr:blipFill>
      <xdr:spPr>
        <a:xfrm>
          <a:off x="8760882" y="49741"/>
          <a:ext cx="619125" cy="881467"/>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5</xdr:col>
      <xdr:colOff>1721907</xdr:colOff>
      <xdr:row>0</xdr:row>
      <xdr:rowOff>49741</xdr:rowOff>
    </xdr:from>
    <xdr:to>
      <xdr:col>5</xdr:col>
      <xdr:colOff>2341032</xdr:colOff>
      <xdr:row>4</xdr:row>
      <xdr:rowOff>169208</xdr:rowOff>
    </xdr:to>
    <xdr:pic>
      <xdr:nvPicPr>
        <xdr:cNvPr id="2" name="Grafik 1"/>
        <xdr:cNvPicPr>
          <a:picLocks noChangeAspect="1"/>
        </xdr:cNvPicPr>
      </xdr:nvPicPr>
      <xdr:blipFill>
        <a:blip xmlns:r="http://schemas.openxmlformats.org/officeDocument/2006/relationships" r:embed="rId1"/>
        <a:stretch>
          <a:fillRect/>
        </a:stretch>
      </xdr:blipFill>
      <xdr:spPr>
        <a:xfrm>
          <a:off x="8760882" y="49741"/>
          <a:ext cx="619125" cy="881467"/>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5</xdr:col>
      <xdr:colOff>1721907</xdr:colOff>
      <xdr:row>0</xdr:row>
      <xdr:rowOff>49741</xdr:rowOff>
    </xdr:from>
    <xdr:to>
      <xdr:col>5</xdr:col>
      <xdr:colOff>2341032</xdr:colOff>
      <xdr:row>4</xdr:row>
      <xdr:rowOff>169208</xdr:rowOff>
    </xdr:to>
    <xdr:pic>
      <xdr:nvPicPr>
        <xdr:cNvPr id="2" name="Grafik 1"/>
        <xdr:cNvPicPr>
          <a:picLocks noChangeAspect="1"/>
        </xdr:cNvPicPr>
      </xdr:nvPicPr>
      <xdr:blipFill>
        <a:blip xmlns:r="http://schemas.openxmlformats.org/officeDocument/2006/relationships" r:embed="rId1"/>
        <a:stretch>
          <a:fillRect/>
        </a:stretch>
      </xdr:blipFill>
      <xdr:spPr>
        <a:xfrm>
          <a:off x="8760882" y="49741"/>
          <a:ext cx="619125" cy="881467"/>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5</xdr:col>
      <xdr:colOff>1721907</xdr:colOff>
      <xdr:row>0</xdr:row>
      <xdr:rowOff>49741</xdr:rowOff>
    </xdr:from>
    <xdr:to>
      <xdr:col>5</xdr:col>
      <xdr:colOff>2341032</xdr:colOff>
      <xdr:row>4</xdr:row>
      <xdr:rowOff>169208</xdr:rowOff>
    </xdr:to>
    <xdr:pic>
      <xdr:nvPicPr>
        <xdr:cNvPr id="2" name="Grafik 1"/>
        <xdr:cNvPicPr>
          <a:picLocks noChangeAspect="1"/>
        </xdr:cNvPicPr>
      </xdr:nvPicPr>
      <xdr:blipFill>
        <a:blip xmlns:r="http://schemas.openxmlformats.org/officeDocument/2006/relationships" r:embed="rId1"/>
        <a:stretch>
          <a:fillRect/>
        </a:stretch>
      </xdr:blipFill>
      <xdr:spPr>
        <a:xfrm>
          <a:off x="8760882" y="49741"/>
          <a:ext cx="619125" cy="881467"/>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5</xdr:col>
      <xdr:colOff>1721907</xdr:colOff>
      <xdr:row>0</xdr:row>
      <xdr:rowOff>49741</xdr:rowOff>
    </xdr:from>
    <xdr:to>
      <xdr:col>5</xdr:col>
      <xdr:colOff>2341032</xdr:colOff>
      <xdr:row>4</xdr:row>
      <xdr:rowOff>169208</xdr:rowOff>
    </xdr:to>
    <xdr:pic>
      <xdr:nvPicPr>
        <xdr:cNvPr id="2" name="Grafik 1"/>
        <xdr:cNvPicPr>
          <a:picLocks noChangeAspect="1"/>
        </xdr:cNvPicPr>
      </xdr:nvPicPr>
      <xdr:blipFill>
        <a:blip xmlns:r="http://schemas.openxmlformats.org/officeDocument/2006/relationships" r:embed="rId1"/>
        <a:stretch>
          <a:fillRect/>
        </a:stretch>
      </xdr:blipFill>
      <xdr:spPr>
        <a:xfrm>
          <a:off x="8760882" y="49741"/>
          <a:ext cx="619125" cy="881467"/>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5</xdr:col>
      <xdr:colOff>1721907</xdr:colOff>
      <xdr:row>0</xdr:row>
      <xdr:rowOff>49741</xdr:rowOff>
    </xdr:from>
    <xdr:to>
      <xdr:col>5</xdr:col>
      <xdr:colOff>2341032</xdr:colOff>
      <xdr:row>4</xdr:row>
      <xdr:rowOff>169208</xdr:rowOff>
    </xdr:to>
    <xdr:pic>
      <xdr:nvPicPr>
        <xdr:cNvPr id="2" name="Grafik 1"/>
        <xdr:cNvPicPr>
          <a:picLocks noChangeAspect="1"/>
        </xdr:cNvPicPr>
      </xdr:nvPicPr>
      <xdr:blipFill>
        <a:blip xmlns:r="http://schemas.openxmlformats.org/officeDocument/2006/relationships" r:embed="rId1"/>
        <a:stretch>
          <a:fillRect/>
        </a:stretch>
      </xdr:blipFill>
      <xdr:spPr>
        <a:xfrm>
          <a:off x="8760882" y="49741"/>
          <a:ext cx="619125" cy="881467"/>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5</xdr:col>
      <xdr:colOff>1721907</xdr:colOff>
      <xdr:row>0</xdr:row>
      <xdr:rowOff>49741</xdr:rowOff>
    </xdr:from>
    <xdr:to>
      <xdr:col>5</xdr:col>
      <xdr:colOff>2341032</xdr:colOff>
      <xdr:row>4</xdr:row>
      <xdr:rowOff>169208</xdr:rowOff>
    </xdr:to>
    <xdr:pic>
      <xdr:nvPicPr>
        <xdr:cNvPr id="2" name="Grafik 1"/>
        <xdr:cNvPicPr>
          <a:picLocks noChangeAspect="1"/>
        </xdr:cNvPicPr>
      </xdr:nvPicPr>
      <xdr:blipFill>
        <a:blip xmlns:r="http://schemas.openxmlformats.org/officeDocument/2006/relationships" r:embed="rId1"/>
        <a:stretch>
          <a:fillRect/>
        </a:stretch>
      </xdr:blipFill>
      <xdr:spPr>
        <a:xfrm>
          <a:off x="8760882" y="49741"/>
          <a:ext cx="619125" cy="88146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1721907</xdr:colOff>
      <xdr:row>0</xdr:row>
      <xdr:rowOff>49741</xdr:rowOff>
    </xdr:from>
    <xdr:to>
      <xdr:col>5</xdr:col>
      <xdr:colOff>2341032</xdr:colOff>
      <xdr:row>4</xdr:row>
      <xdr:rowOff>169208</xdr:rowOff>
    </xdr:to>
    <xdr:pic>
      <xdr:nvPicPr>
        <xdr:cNvPr id="8" name="Grafik 7"/>
        <xdr:cNvPicPr>
          <a:picLocks noChangeAspect="1"/>
        </xdr:cNvPicPr>
      </xdr:nvPicPr>
      <xdr:blipFill>
        <a:blip xmlns:r="http://schemas.openxmlformats.org/officeDocument/2006/relationships" r:embed="rId1"/>
        <a:stretch>
          <a:fillRect/>
        </a:stretch>
      </xdr:blipFill>
      <xdr:spPr>
        <a:xfrm>
          <a:off x="8760882" y="49741"/>
          <a:ext cx="619125" cy="881467"/>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5</xdr:col>
      <xdr:colOff>1721907</xdr:colOff>
      <xdr:row>0</xdr:row>
      <xdr:rowOff>49741</xdr:rowOff>
    </xdr:from>
    <xdr:to>
      <xdr:col>5</xdr:col>
      <xdr:colOff>2341032</xdr:colOff>
      <xdr:row>4</xdr:row>
      <xdr:rowOff>169208</xdr:rowOff>
    </xdr:to>
    <xdr:pic>
      <xdr:nvPicPr>
        <xdr:cNvPr id="2" name="Grafik 1"/>
        <xdr:cNvPicPr>
          <a:picLocks noChangeAspect="1"/>
        </xdr:cNvPicPr>
      </xdr:nvPicPr>
      <xdr:blipFill>
        <a:blip xmlns:r="http://schemas.openxmlformats.org/officeDocument/2006/relationships" r:embed="rId1"/>
        <a:stretch>
          <a:fillRect/>
        </a:stretch>
      </xdr:blipFill>
      <xdr:spPr>
        <a:xfrm>
          <a:off x="8760882" y="49741"/>
          <a:ext cx="619125" cy="881467"/>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5</xdr:col>
      <xdr:colOff>1721907</xdr:colOff>
      <xdr:row>0</xdr:row>
      <xdr:rowOff>49741</xdr:rowOff>
    </xdr:from>
    <xdr:to>
      <xdr:col>5</xdr:col>
      <xdr:colOff>2341032</xdr:colOff>
      <xdr:row>4</xdr:row>
      <xdr:rowOff>169208</xdr:rowOff>
    </xdr:to>
    <xdr:pic>
      <xdr:nvPicPr>
        <xdr:cNvPr id="2" name="Grafik 1"/>
        <xdr:cNvPicPr>
          <a:picLocks noChangeAspect="1"/>
        </xdr:cNvPicPr>
      </xdr:nvPicPr>
      <xdr:blipFill>
        <a:blip xmlns:r="http://schemas.openxmlformats.org/officeDocument/2006/relationships" r:embed="rId1"/>
        <a:stretch>
          <a:fillRect/>
        </a:stretch>
      </xdr:blipFill>
      <xdr:spPr>
        <a:xfrm>
          <a:off x="8760882" y="49741"/>
          <a:ext cx="619125" cy="88146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1721907</xdr:colOff>
      <xdr:row>0</xdr:row>
      <xdr:rowOff>49741</xdr:rowOff>
    </xdr:from>
    <xdr:to>
      <xdr:col>5</xdr:col>
      <xdr:colOff>2341032</xdr:colOff>
      <xdr:row>4</xdr:row>
      <xdr:rowOff>169208</xdr:rowOff>
    </xdr:to>
    <xdr:pic>
      <xdr:nvPicPr>
        <xdr:cNvPr id="2" name="Grafik 1"/>
        <xdr:cNvPicPr>
          <a:picLocks noChangeAspect="1"/>
        </xdr:cNvPicPr>
      </xdr:nvPicPr>
      <xdr:blipFill>
        <a:blip xmlns:r="http://schemas.openxmlformats.org/officeDocument/2006/relationships" r:embed="rId1"/>
        <a:stretch>
          <a:fillRect/>
        </a:stretch>
      </xdr:blipFill>
      <xdr:spPr>
        <a:xfrm>
          <a:off x="8760882" y="49741"/>
          <a:ext cx="619125" cy="88146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1721907</xdr:colOff>
      <xdr:row>0</xdr:row>
      <xdr:rowOff>49741</xdr:rowOff>
    </xdr:from>
    <xdr:to>
      <xdr:col>5</xdr:col>
      <xdr:colOff>2341032</xdr:colOff>
      <xdr:row>4</xdr:row>
      <xdr:rowOff>169208</xdr:rowOff>
    </xdr:to>
    <xdr:pic>
      <xdr:nvPicPr>
        <xdr:cNvPr id="2" name="Grafik 1"/>
        <xdr:cNvPicPr>
          <a:picLocks noChangeAspect="1"/>
        </xdr:cNvPicPr>
      </xdr:nvPicPr>
      <xdr:blipFill>
        <a:blip xmlns:r="http://schemas.openxmlformats.org/officeDocument/2006/relationships" r:embed="rId1"/>
        <a:stretch>
          <a:fillRect/>
        </a:stretch>
      </xdr:blipFill>
      <xdr:spPr>
        <a:xfrm>
          <a:off x="8760882" y="49741"/>
          <a:ext cx="619125" cy="88146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5</xdr:col>
      <xdr:colOff>1721907</xdr:colOff>
      <xdr:row>0</xdr:row>
      <xdr:rowOff>49741</xdr:rowOff>
    </xdr:from>
    <xdr:to>
      <xdr:col>5</xdr:col>
      <xdr:colOff>2341032</xdr:colOff>
      <xdr:row>4</xdr:row>
      <xdr:rowOff>169208</xdr:rowOff>
    </xdr:to>
    <xdr:pic>
      <xdr:nvPicPr>
        <xdr:cNvPr id="2" name="Grafik 1"/>
        <xdr:cNvPicPr>
          <a:picLocks noChangeAspect="1"/>
        </xdr:cNvPicPr>
      </xdr:nvPicPr>
      <xdr:blipFill>
        <a:blip xmlns:r="http://schemas.openxmlformats.org/officeDocument/2006/relationships" r:embed="rId1"/>
        <a:stretch>
          <a:fillRect/>
        </a:stretch>
      </xdr:blipFill>
      <xdr:spPr>
        <a:xfrm>
          <a:off x="8760882" y="49741"/>
          <a:ext cx="619125" cy="88146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5</xdr:col>
      <xdr:colOff>1721907</xdr:colOff>
      <xdr:row>0</xdr:row>
      <xdr:rowOff>49741</xdr:rowOff>
    </xdr:from>
    <xdr:to>
      <xdr:col>5</xdr:col>
      <xdr:colOff>2341032</xdr:colOff>
      <xdr:row>4</xdr:row>
      <xdr:rowOff>169208</xdr:rowOff>
    </xdr:to>
    <xdr:pic>
      <xdr:nvPicPr>
        <xdr:cNvPr id="2" name="Grafik 1"/>
        <xdr:cNvPicPr>
          <a:picLocks noChangeAspect="1"/>
        </xdr:cNvPicPr>
      </xdr:nvPicPr>
      <xdr:blipFill>
        <a:blip xmlns:r="http://schemas.openxmlformats.org/officeDocument/2006/relationships" r:embed="rId1"/>
        <a:stretch>
          <a:fillRect/>
        </a:stretch>
      </xdr:blipFill>
      <xdr:spPr>
        <a:xfrm>
          <a:off x="8760882" y="49741"/>
          <a:ext cx="619125" cy="881467"/>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5</xdr:col>
      <xdr:colOff>1721907</xdr:colOff>
      <xdr:row>0</xdr:row>
      <xdr:rowOff>49741</xdr:rowOff>
    </xdr:from>
    <xdr:to>
      <xdr:col>5</xdr:col>
      <xdr:colOff>2341032</xdr:colOff>
      <xdr:row>4</xdr:row>
      <xdr:rowOff>169208</xdr:rowOff>
    </xdr:to>
    <xdr:pic>
      <xdr:nvPicPr>
        <xdr:cNvPr id="2" name="Grafik 1"/>
        <xdr:cNvPicPr>
          <a:picLocks noChangeAspect="1"/>
        </xdr:cNvPicPr>
      </xdr:nvPicPr>
      <xdr:blipFill>
        <a:blip xmlns:r="http://schemas.openxmlformats.org/officeDocument/2006/relationships" r:embed="rId1"/>
        <a:stretch>
          <a:fillRect/>
        </a:stretch>
      </xdr:blipFill>
      <xdr:spPr>
        <a:xfrm>
          <a:off x="8760882" y="49741"/>
          <a:ext cx="619125" cy="881467"/>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5</xdr:col>
      <xdr:colOff>1721907</xdr:colOff>
      <xdr:row>0</xdr:row>
      <xdr:rowOff>49741</xdr:rowOff>
    </xdr:from>
    <xdr:to>
      <xdr:col>5</xdr:col>
      <xdr:colOff>2341032</xdr:colOff>
      <xdr:row>4</xdr:row>
      <xdr:rowOff>169208</xdr:rowOff>
    </xdr:to>
    <xdr:pic>
      <xdr:nvPicPr>
        <xdr:cNvPr id="2" name="Grafik 1"/>
        <xdr:cNvPicPr>
          <a:picLocks noChangeAspect="1"/>
        </xdr:cNvPicPr>
      </xdr:nvPicPr>
      <xdr:blipFill>
        <a:blip xmlns:r="http://schemas.openxmlformats.org/officeDocument/2006/relationships" r:embed="rId1"/>
        <a:stretch>
          <a:fillRect/>
        </a:stretch>
      </xdr:blipFill>
      <xdr:spPr>
        <a:xfrm>
          <a:off x="8760882" y="49741"/>
          <a:ext cx="619125" cy="881467"/>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5</xdr:col>
      <xdr:colOff>1721907</xdr:colOff>
      <xdr:row>0</xdr:row>
      <xdr:rowOff>49741</xdr:rowOff>
    </xdr:from>
    <xdr:to>
      <xdr:col>5</xdr:col>
      <xdr:colOff>2341032</xdr:colOff>
      <xdr:row>4</xdr:row>
      <xdr:rowOff>169208</xdr:rowOff>
    </xdr:to>
    <xdr:pic>
      <xdr:nvPicPr>
        <xdr:cNvPr id="2" name="Grafik 1"/>
        <xdr:cNvPicPr>
          <a:picLocks noChangeAspect="1"/>
        </xdr:cNvPicPr>
      </xdr:nvPicPr>
      <xdr:blipFill>
        <a:blip xmlns:r="http://schemas.openxmlformats.org/officeDocument/2006/relationships" r:embed="rId1"/>
        <a:stretch>
          <a:fillRect/>
        </a:stretch>
      </xdr:blipFill>
      <xdr:spPr>
        <a:xfrm>
          <a:off x="8760882" y="49741"/>
          <a:ext cx="619125" cy="881467"/>
        </a:xfrm>
        <a:prstGeom prst="rect">
          <a:avLst/>
        </a:prstGeom>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7"/>
  <sheetViews>
    <sheetView zoomScale="160" zoomScaleNormal="160" workbookViewId="0">
      <selection activeCell="B1" sqref="B1"/>
    </sheetView>
  </sheetViews>
  <sheetFormatPr baseColWidth="10" defaultRowHeight="15" x14ac:dyDescent="0.25"/>
  <cols>
    <col min="1" max="1" width="93.140625" style="124" customWidth="1"/>
    <col min="2" max="2" width="11.42578125" customWidth="1"/>
  </cols>
  <sheetData>
    <row r="1" spans="1:1" s="120" customFormat="1" ht="21" x14ac:dyDescent="0.35">
      <c r="A1" s="122" t="s">
        <v>132</v>
      </c>
    </row>
    <row r="2" spans="1:1" x14ac:dyDescent="0.25">
      <c r="A2" s="123"/>
    </row>
    <row r="3" spans="1:1" x14ac:dyDescent="0.25">
      <c r="A3" s="123"/>
    </row>
    <row r="4" spans="1:1" x14ac:dyDescent="0.25">
      <c r="A4" s="121" t="s">
        <v>113</v>
      </c>
    </row>
    <row r="5" spans="1:1" x14ac:dyDescent="0.25">
      <c r="A5" s="123"/>
    </row>
    <row r="6" spans="1:1" ht="45" x14ac:dyDescent="0.25">
      <c r="A6" s="123" t="s">
        <v>141</v>
      </c>
    </row>
    <row r="7" spans="1:1" x14ac:dyDescent="0.25">
      <c r="A7" s="123"/>
    </row>
    <row r="8" spans="1:1" x14ac:dyDescent="0.25">
      <c r="A8" s="123"/>
    </row>
    <row r="9" spans="1:1" x14ac:dyDescent="0.25">
      <c r="A9" s="121" t="s">
        <v>114</v>
      </c>
    </row>
    <row r="10" spans="1:1" x14ac:dyDescent="0.25">
      <c r="A10" s="123"/>
    </row>
    <row r="11" spans="1:1" ht="45" x14ac:dyDescent="0.25">
      <c r="A11" s="123" t="s">
        <v>115</v>
      </c>
    </row>
    <row r="12" spans="1:1" ht="60" x14ac:dyDescent="0.25">
      <c r="A12" s="123" t="s">
        <v>116</v>
      </c>
    </row>
    <row r="13" spans="1:1" ht="30" x14ac:dyDescent="0.25">
      <c r="A13" s="123" t="s">
        <v>117</v>
      </c>
    </row>
    <row r="14" spans="1:1" x14ac:dyDescent="0.25">
      <c r="A14" s="123"/>
    </row>
    <row r="15" spans="1:1" x14ac:dyDescent="0.25">
      <c r="A15" s="123"/>
    </row>
    <row r="16" spans="1:1" x14ac:dyDescent="0.25">
      <c r="A16" s="121" t="s">
        <v>118</v>
      </c>
    </row>
    <row r="17" spans="1:1" x14ac:dyDescent="0.25">
      <c r="A17" s="123"/>
    </row>
    <row r="18" spans="1:1" ht="30" x14ac:dyDescent="0.25">
      <c r="A18" s="123" t="s">
        <v>119</v>
      </c>
    </row>
    <row r="19" spans="1:1" ht="45" x14ac:dyDescent="0.25">
      <c r="A19" s="123" t="s">
        <v>120</v>
      </c>
    </row>
    <row r="20" spans="1:1" ht="45" x14ac:dyDescent="0.25">
      <c r="A20" s="121" t="s">
        <v>143</v>
      </c>
    </row>
    <row r="21" spans="1:1" x14ac:dyDescent="0.25">
      <c r="A21" s="123" t="s">
        <v>142</v>
      </c>
    </row>
    <row r="22" spans="1:1" ht="15" customHeight="1" x14ac:dyDescent="0.25">
      <c r="A22" s="121" t="s">
        <v>121</v>
      </c>
    </row>
    <row r="23" spans="1:1" ht="15" customHeight="1" x14ac:dyDescent="0.25">
      <c r="A23" s="121" t="s">
        <v>124</v>
      </c>
    </row>
    <row r="24" spans="1:1" ht="30" x14ac:dyDescent="0.25">
      <c r="A24" s="121" t="s">
        <v>127</v>
      </c>
    </row>
    <row r="25" spans="1:1" ht="46.5" customHeight="1" x14ac:dyDescent="0.25">
      <c r="A25" s="121" t="s">
        <v>122</v>
      </c>
    </row>
    <row r="26" spans="1:1" ht="45" x14ac:dyDescent="0.25">
      <c r="A26" s="121" t="s">
        <v>123</v>
      </c>
    </row>
    <row r="27" spans="1:1" ht="15" customHeight="1" x14ac:dyDescent="0.25">
      <c r="A27" s="121" t="s">
        <v>128</v>
      </c>
    </row>
    <row r="28" spans="1:1" ht="30" x14ac:dyDescent="0.25">
      <c r="A28" s="121" t="s">
        <v>133</v>
      </c>
    </row>
    <row r="29" spans="1:1" x14ac:dyDescent="0.25">
      <c r="A29" s="121" t="s">
        <v>125</v>
      </c>
    </row>
    <row r="30" spans="1:1" ht="45" x14ac:dyDescent="0.25">
      <c r="A30" s="121" t="s">
        <v>126</v>
      </c>
    </row>
    <row r="31" spans="1:1" x14ac:dyDescent="0.25">
      <c r="A31" s="123"/>
    </row>
    <row r="32" spans="1:1" ht="30" x14ac:dyDescent="0.25">
      <c r="A32" s="121" t="s">
        <v>131</v>
      </c>
    </row>
    <row r="33" spans="1:1" x14ac:dyDescent="0.25">
      <c r="A33" s="123"/>
    </row>
    <row r="34" spans="1:1" ht="45" x14ac:dyDescent="0.25">
      <c r="A34" s="121" t="s">
        <v>130</v>
      </c>
    </row>
    <row r="35" spans="1:1" x14ac:dyDescent="0.25">
      <c r="A35" s="121"/>
    </row>
    <row r="36" spans="1:1" ht="45" x14ac:dyDescent="0.25">
      <c r="A36" s="121" t="s">
        <v>129</v>
      </c>
    </row>
    <row r="37" spans="1:1" x14ac:dyDescent="0.25">
      <c r="A37" s="123"/>
    </row>
  </sheetData>
  <sheetProtection password="E570" sheet="1" objects="1" scenarios="1" selectLockedCells="1"/>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1"/>
  <sheetViews>
    <sheetView zoomScaleNormal="100" workbookViewId="0">
      <selection activeCell="D8" sqref="D8"/>
    </sheetView>
  </sheetViews>
  <sheetFormatPr baseColWidth="10" defaultRowHeight="15" x14ac:dyDescent="0.25"/>
  <cols>
    <col min="1" max="1" width="8" style="77" customWidth="1"/>
    <col min="2" max="2" width="21.85546875" style="77" customWidth="1"/>
    <col min="3" max="3" width="23.85546875" style="77" customWidth="1"/>
    <col min="4" max="4" width="20.42578125" style="77" customWidth="1"/>
    <col min="5" max="5" width="31.42578125" style="77" customWidth="1"/>
    <col min="6" max="6" width="35.85546875" style="86" customWidth="1"/>
    <col min="7" max="7" width="0.7109375" style="100" customWidth="1"/>
    <col min="8" max="16384" width="11.42578125" style="77"/>
  </cols>
  <sheetData>
    <row r="1" spans="1:7" s="94" customFormat="1" ht="15" customHeight="1" x14ac:dyDescent="0.3">
      <c r="A1" s="131" t="s">
        <v>0</v>
      </c>
      <c r="B1" s="132"/>
      <c r="C1" s="132"/>
      <c r="D1" s="132"/>
      <c r="E1" s="132"/>
      <c r="F1" s="3" t="s">
        <v>22</v>
      </c>
      <c r="G1" s="35"/>
    </row>
    <row r="2" spans="1:7" s="94" customFormat="1" ht="15" customHeight="1" thickBot="1" x14ac:dyDescent="0.35">
      <c r="A2" s="133"/>
      <c r="B2" s="134"/>
      <c r="C2" s="134"/>
      <c r="D2" s="134"/>
      <c r="E2" s="134"/>
      <c r="F2" s="4" t="s">
        <v>23</v>
      </c>
      <c r="G2" s="35"/>
    </row>
    <row r="3" spans="1:7" ht="15" customHeight="1" thickBot="1" x14ac:dyDescent="0.3">
      <c r="A3" s="5" t="s">
        <v>20</v>
      </c>
      <c r="B3" s="191" t="str">
        <f>IF(Grunddaten!C3&lt;=0," ",Grunddaten!C3)</f>
        <v xml:space="preserve"> </v>
      </c>
      <c r="C3" s="192"/>
      <c r="D3" s="8" t="s">
        <v>19</v>
      </c>
      <c r="E3" s="102">
        <f>IF(Grunddaten!F3&lt;=0," ",Grunddaten!F3)</f>
        <v>2018</v>
      </c>
      <c r="F3" s="4" t="s">
        <v>24</v>
      </c>
      <c r="G3" s="35"/>
    </row>
    <row r="4" spans="1:7" ht="15" customHeight="1" thickBot="1" x14ac:dyDescent="0.3">
      <c r="A4" s="5"/>
      <c r="B4" s="193" t="str">
        <f>IF(Grunddaten!C4&lt;=0," ",Grunddaten!C4)</f>
        <v xml:space="preserve"> </v>
      </c>
      <c r="C4" s="194"/>
      <c r="D4" s="6"/>
      <c r="E4" s="7"/>
      <c r="F4" s="4" t="s">
        <v>25</v>
      </c>
      <c r="G4" s="35"/>
    </row>
    <row r="5" spans="1:7" ht="15" customHeight="1" thickBot="1" x14ac:dyDescent="0.3">
      <c r="A5" s="5"/>
      <c r="B5" s="189" t="str">
        <f>IF(Grunddaten!C5&lt;=0," ",Grunddaten!C5)</f>
        <v xml:space="preserve"> </v>
      </c>
      <c r="C5" s="190"/>
      <c r="D5" s="8" t="s">
        <v>26</v>
      </c>
      <c r="E5" s="104" t="str">
        <f>IF(Grunddaten!C25&lt;=0," ",Grunddaten!C25)</f>
        <v xml:space="preserve"> </v>
      </c>
      <c r="F5" s="4"/>
      <c r="G5" s="35"/>
    </row>
    <row r="6" spans="1:7" ht="3.95" customHeight="1" thickBot="1" x14ac:dyDescent="0.3">
      <c r="A6" s="9"/>
      <c r="B6" s="166"/>
      <c r="C6" s="166"/>
      <c r="D6" s="10"/>
      <c r="E6" s="11"/>
      <c r="F6" s="12"/>
      <c r="G6" s="42"/>
    </row>
    <row r="7" spans="1:7" ht="6" customHeight="1" x14ac:dyDescent="0.25">
      <c r="A7" s="13"/>
      <c r="B7" s="14"/>
      <c r="C7" s="15"/>
      <c r="D7" s="16"/>
      <c r="E7" s="16"/>
      <c r="F7" s="17"/>
      <c r="G7" s="36"/>
    </row>
    <row r="8" spans="1:7" ht="14.1" customHeight="1" x14ac:dyDescent="0.25">
      <c r="A8" s="47"/>
      <c r="B8" s="48"/>
      <c r="C8" s="15"/>
      <c r="D8" s="93" t="s">
        <v>110</v>
      </c>
      <c r="E8" s="82"/>
      <c r="F8" s="18" t="s">
        <v>27</v>
      </c>
      <c r="G8" s="37"/>
    </row>
    <row r="9" spans="1:7" ht="3.95" customHeight="1" thickBot="1" x14ac:dyDescent="0.3">
      <c r="A9" s="47"/>
      <c r="B9" s="48"/>
      <c r="C9" s="15"/>
      <c r="D9" s="125"/>
      <c r="E9" s="82"/>
      <c r="F9" s="18"/>
      <c r="G9" s="37"/>
    </row>
    <row r="10" spans="1:7" ht="14.1" customHeight="1" x14ac:dyDescent="0.25">
      <c r="A10" s="149" t="s">
        <v>139</v>
      </c>
      <c r="B10" s="150"/>
      <c r="C10" s="150"/>
      <c r="D10" s="151" t="s">
        <v>137</v>
      </c>
      <c r="E10" s="152"/>
      <c r="F10" s="18"/>
      <c r="G10" s="37"/>
    </row>
    <row r="11" spans="1:7" ht="14.1" customHeight="1" thickBot="1" x14ac:dyDescent="0.3">
      <c r="A11" s="149"/>
      <c r="B11" s="150"/>
      <c r="C11" s="150"/>
      <c r="D11" s="153"/>
      <c r="E11" s="154"/>
      <c r="F11" s="18"/>
      <c r="G11" s="37"/>
    </row>
    <row r="12" spans="1:7" ht="3.95" customHeight="1" x14ac:dyDescent="0.25">
      <c r="A12" s="19"/>
      <c r="B12" s="15"/>
      <c r="C12" s="15"/>
      <c r="D12" s="50"/>
      <c r="E12" s="50"/>
      <c r="F12" s="17"/>
      <c r="G12" s="36"/>
    </row>
    <row r="13" spans="1:7" x14ac:dyDescent="0.25">
      <c r="A13" s="164" t="s">
        <v>1</v>
      </c>
      <c r="B13" s="165"/>
      <c r="C13" s="165"/>
      <c r="D13" s="184"/>
      <c r="E13" s="184"/>
      <c r="F13" s="27">
        <v>40</v>
      </c>
      <c r="G13" s="38"/>
    </row>
    <row r="14" spans="1:7" ht="3.95" customHeight="1" thickBot="1" x14ac:dyDescent="0.3">
      <c r="A14" s="95"/>
      <c r="B14" s="96"/>
      <c r="C14" s="15"/>
      <c r="D14" s="15"/>
      <c r="E14" s="15"/>
      <c r="F14" s="17"/>
      <c r="G14" s="36"/>
    </row>
    <row r="15" spans="1:7" ht="15" customHeight="1" x14ac:dyDescent="0.25">
      <c r="A15" s="155" t="s">
        <v>21</v>
      </c>
      <c r="B15" s="156"/>
      <c r="C15" s="156"/>
      <c r="D15" s="161">
        <v>5</v>
      </c>
      <c r="E15" s="162"/>
      <c r="F15" s="175">
        <f>IF(D15&lt;0,"Ungültiger Wert",IF(D15=0,"&lt;-- Traubenertrag eintragen",IF(D15&gt;14,10,0)))</f>
        <v>0</v>
      </c>
      <c r="G15" s="36"/>
    </row>
    <row r="16" spans="1:7" ht="15" customHeight="1" thickBot="1" x14ac:dyDescent="0.3">
      <c r="A16" s="155"/>
      <c r="B16" s="156"/>
      <c r="C16" s="156"/>
      <c r="D16" s="159"/>
      <c r="E16" s="160"/>
      <c r="F16" s="175"/>
      <c r="G16" s="36"/>
    </row>
    <row r="17" spans="1:7" ht="3.95" customHeight="1" thickBot="1" x14ac:dyDescent="0.3">
      <c r="A17" s="19"/>
      <c r="B17" s="15"/>
      <c r="C17" s="15"/>
      <c r="D17" s="15"/>
      <c r="E17" s="15"/>
      <c r="F17" s="17"/>
      <c r="G17" s="36"/>
    </row>
    <row r="18" spans="1:7" ht="15" customHeight="1" x14ac:dyDescent="0.25">
      <c r="A18" s="149" t="s">
        <v>2</v>
      </c>
      <c r="B18" s="150"/>
      <c r="C18" s="150"/>
      <c r="D18" s="161" t="s">
        <v>4</v>
      </c>
      <c r="E18" s="162"/>
      <c r="F18" s="176">
        <f>IF(D18=Dropdown!A7,-30,(IF(D18=Dropdown!A8,0,(IF(D18=Dropdown!A9,30,"&lt;-- Auswahl treffen")))))</f>
        <v>0</v>
      </c>
      <c r="G18" s="39"/>
    </row>
    <row r="19" spans="1:7" ht="15" customHeight="1" thickBot="1" x14ac:dyDescent="0.3">
      <c r="A19" s="149"/>
      <c r="B19" s="150"/>
      <c r="C19" s="150"/>
      <c r="D19" s="159"/>
      <c r="E19" s="160"/>
      <c r="F19" s="176"/>
      <c r="G19" s="39"/>
    </row>
    <row r="20" spans="1:7" ht="3.95" customHeight="1" thickBot="1" x14ac:dyDescent="0.3">
      <c r="A20" s="19"/>
      <c r="B20" s="15"/>
      <c r="C20" s="15"/>
      <c r="D20" s="15"/>
      <c r="E20" s="15"/>
      <c r="F20" s="17"/>
      <c r="G20" s="36"/>
    </row>
    <row r="21" spans="1:7" ht="15" customHeight="1" x14ac:dyDescent="0.25">
      <c r="A21" s="149" t="s">
        <v>74</v>
      </c>
      <c r="B21" s="150"/>
      <c r="C21" s="163"/>
      <c r="D21" s="161" t="s">
        <v>7</v>
      </c>
      <c r="E21" s="162"/>
      <c r="F21" s="177" t="str">
        <f>IF(D21=Dropdown!A13," ",(IF(D21=Dropdown!A14," ",(IF(D21=Dropdown!A15," ",(IF(D21=Dropdown!A16," ","&lt;-- Auswahl treffen")))))))</f>
        <v xml:space="preserve"> </v>
      </c>
      <c r="G21" s="39"/>
    </row>
    <row r="22" spans="1:7" ht="15" customHeight="1" x14ac:dyDescent="0.25">
      <c r="A22" s="149"/>
      <c r="B22" s="150"/>
      <c r="C22" s="163"/>
      <c r="D22" s="157"/>
      <c r="E22" s="158"/>
      <c r="F22" s="177"/>
      <c r="G22" s="39"/>
    </row>
    <row r="23" spans="1:7" ht="3.95" customHeight="1" x14ac:dyDescent="0.25">
      <c r="A23" s="19"/>
      <c r="B23" s="15"/>
      <c r="C23" s="15"/>
      <c r="D23" s="31"/>
      <c r="E23" s="32"/>
      <c r="F23" s="17"/>
      <c r="G23" s="36"/>
    </row>
    <row r="24" spans="1:7" ht="15" customHeight="1" x14ac:dyDescent="0.25">
      <c r="A24" s="155" t="s">
        <v>8</v>
      </c>
      <c r="B24" s="156"/>
      <c r="C24" s="156"/>
      <c r="D24" s="157">
        <v>2.5</v>
      </c>
      <c r="E24" s="158"/>
      <c r="F24" s="176">
        <f>IF(D24&lt;0,"Ungültiger Wert",(IF(D21=Dropdown!A13,(IF(D24=0,"&lt;-- Humus eingeben",(IF((D24&gt;0)*AND(D24&lt;1.5),20,(IF((D24&gt;=1.5)*AND(D24&lt;=2.5),0,-40)))))),(IF(D21=Dropdown!A14,(IF(D24&lt;=0,"&lt;-- Humus eingeben",(IF((D24&gt;0)*AND(D24&lt;1.8),20,(IF((D24&gt;=1.8)*AND(D24&lt;=3),0,-40)))))),(IF(D21=Dropdown!A15,(IF(D24&lt;=0,"&lt;-- Humus eingeben",(IF((D24&gt;0)*AND(D24&lt;4),0,-40)))),(IF(D21=Dropdown!A16,(IF(D24&lt;=0,"Humus eingeben",(IF((D24&gt;0)*AND(D24&lt;7),0,-40)))),"Auswahl Bodenart treffen")))))))))</f>
        <v>0</v>
      </c>
      <c r="G24" s="39"/>
    </row>
    <row r="25" spans="1:7" ht="15" customHeight="1" thickBot="1" x14ac:dyDescent="0.3">
      <c r="A25" s="155"/>
      <c r="B25" s="156"/>
      <c r="C25" s="156"/>
      <c r="D25" s="159"/>
      <c r="E25" s="160"/>
      <c r="F25" s="176"/>
      <c r="G25" s="39"/>
    </row>
    <row r="26" spans="1:7" ht="3.95" customHeight="1" thickBot="1" x14ac:dyDescent="0.3">
      <c r="A26" s="19"/>
      <c r="B26" s="15"/>
      <c r="C26" s="15"/>
      <c r="D26" s="15"/>
      <c r="E26" s="15"/>
      <c r="F26" s="17"/>
      <c r="G26" s="36"/>
    </row>
    <row r="27" spans="1:7" ht="15" customHeight="1" x14ac:dyDescent="0.25">
      <c r="A27" s="178" t="s">
        <v>77</v>
      </c>
      <c r="B27" s="179"/>
      <c r="C27" s="187"/>
      <c r="D27" s="161" t="s">
        <v>75</v>
      </c>
      <c r="E27" s="162"/>
      <c r="F27" s="177" t="str">
        <f>IF(D27&lt;=0,"&lt;-- Auswahl treffen"," ")</f>
        <v xml:space="preserve"> </v>
      </c>
      <c r="G27" s="39"/>
    </row>
    <row r="28" spans="1:7" ht="15" customHeight="1" x14ac:dyDescent="0.25">
      <c r="A28" s="178"/>
      <c r="B28" s="179"/>
      <c r="C28" s="187"/>
      <c r="D28" s="157"/>
      <c r="E28" s="158"/>
      <c r="F28" s="177"/>
      <c r="G28" s="39"/>
    </row>
    <row r="29" spans="1:7" ht="3.95" customHeight="1" x14ac:dyDescent="0.25">
      <c r="A29" s="178"/>
      <c r="B29" s="179"/>
      <c r="C29" s="15"/>
      <c r="D29" s="31"/>
      <c r="E29" s="32"/>
      <c r="F29" s="17"/>
      <c r="G29" s="36"/>
    </row>
    <row r="30" spans="1:7" ht="15" customHeight="1" x14ac:dyDescent="0.25">
      <c r="A30" s="178"/>
      <c r="B30" s="179"/>
      <c r="C30" s="188"/>
      <c r="D30" s="157" t="s">
        <v>15</v>
      </c>
      <c r="E30" s="158"/>
      <c r="F30" s="176">
        <f>IF(D27=0,"Beide Felder Begrünung ausfüllen",((IF(D27=Dropdown!A31,(IF(D30&lt;=0,"&lt;-- Auswahl treffen",(IF(D30=Dropdown!A20,0,(IF(D30=Dropdown!A21,20,IF(D30=Dropdown!A22,0,IF(D30=Dropdown!A23,0,IF(D30=Dropdown!A24,-15,IF(D30=Dropdown!A25,-20,-40)))))))))),(IF(D30&lt;=0,"&lt;-- Auswahl treffen",(IF(D30=Dropdown!A20,0,(IF(D30=Dropdown!A21,40,IF(D30=Dropdown!A22,0,IF(D30=Dropdown!A23,0,IF(D30=Dropdown!A24,-30,IF(D30=Dropdown!A25,-40,-80))))))))))))))</f>
        <v>0</v>
      </c>
      <c r="G30" s="39"/>
    </row>
    <row r="31" spans="1:7" ht="15" customHeight="1" thickBot="1" x14ac:dyDescent="0.3">
      <c r="A31" s="178"/>
      <c r="B31" s="179"/>
      <c r="C31" s="188"/>
      <c r="D31" s="159"/>
      <c r="E31" s="160"/>
      <c r="F31" s="176"/>
      <c r="G31" s="39"/>
    </row>
    <row r="32" spans="1:7" ht="3.95" customHeight="1" thickBot="1" x14ac:dyDescent="0.3">
      <c r="A32" s="20"/>
      <c r="B32" s="21"/>
      <c r="C32" s="15"/>
      <c r="D32" s="15"/>
      <c r="E32" s="15"/>
      <c r="F32" s="17"/>
      <c r="G32" s="36"/>
    </row>
    <row r="33" spans="1:7" ht="15" customHeight="1" x14ac:dyDescent="0.25">
      <c r="A33" s="178" t="s">
        <v>16</v>
      </c>
      <c r="B33" s="179"/>
      <c r="C33" s="187"/>
      <c r="D33" s="180" t="s">
        <v>34</v>
      </c>
      <c r="E33" s="181"/>
      <c r="F33" s="176">
        <f>IF(D33&lt;=0,"&lt;-- Auswahl treffen",(IF(D33=Dropdown!A35,0,(IF(D33=Dropdown!A36,-20,(IF(D33=Dropdown!A37,-10,(IF(D33=Dropdown!A38,-50,(IF(D33=Dropdown!A39,-25,(IF(D33=Dropdown!A40,-100,(IF(D33=Dropdown!A41,-50,(IF(D33=Dropdown!A42,-35,-60)))))))))))))))))</f>
        <v>0</v>
      </c>
      <c r="G33" s="39"/>
    </row>
    <row r="34" spans="1:7" ht="15" customHeight="1" thickBot="1" x14ac:dyDescent="0.3">
      <c r="A34" s="178"/>
      <c r="B34" s="179"/>
      <c r="C34" s="187"/>
      <c r="D34" s="182"/>
      <c r="E34" s="183"/>
      <c r="F34" s="176"/>
      <c r="G34" s="39"/>
    </row>
    <row r="35" spans="1:7" ht="3.95" customHeight="1" thickBot="1" x14ac:dyDescent="0.3">
      <c r="A35" s="22"/>
      <c r="B35" s="23"/>
      <c r="C35" s="15"/>
      <c r="D35" s="2"/>
      <c r="E35" s="2"/>
      <c r="F35" s="17"/>
      <c r="G35" s="36"/>
    </row>
    <row r="36" spans="1:7" ht="15" customHeight="1" x14ac:dyDescent="0.25">
      <c r="A36" s="178" t="s">
        <v>33</v>
      </c>
      <c r="B36" s="179"/>
      <c r="C36" s="15"/>
      <c r="D36" s="161" t="s">
        <v>32</v>
      </c>
      <c r="E36" s="162"/>
      <c r="F36" s="176">
        <f>IF(D36&lt;=0,"&lt;-- Auswahl treffen",(IF(D36=Dropdown!A47,-20,(IF(D36=Dropdown!A48,-10,0)))))</f>
        <v>0</v>
      </c>
      <c r="G36" s="39"/>
    </row>
    <row r="37" spans="1:7" ht="15" customHeight="1" thickBot="1" x14ac:dyDescent="0.3">
      <c r="A37" s="178"/>
      <c r="B37" s="179"/>
      <c r="C37" s="15"/>
      <c r="D37" s="159"/>
      <c r="E37" s="160"/>
      <c r="F37" s="176"/>
      <c r="G37" s="39"/>
    </row>
    <row r="38" spans="1:7" ht="3.95" customHeight="1" thickBot="1" x14ac:dyDescent="0.3">
      <c r="A38" s="24"/>
      <c r="B38" s="25"/>
      <c r="C38" s="15"/>
      <c r="D38" s="69"/>
      <c r="E38" s="69"/>
      <c r="F38" s="17"/>
      <c r="G38" s="36"/>
    </row>
    <row r="39" spans="1:7" ht="19.5" customHeight="1" x14ac:dyDescent="0.25">
      <c r="A39" s="178" t="s">
        <v>17</v>
      </c>
      <c r="B39" s="179"/>
      <c r="C39" s="179"/>
      <c r="D39" s="161" t="s">
        <v>18</v>
      </c>
      <c r="E39" s="162"/>
      <c r="F39" s="176">
        <f>IF(D39&lt;=0,"&lt;-- Auswahl treffen",(IF(D39=Dropdown!A53,-20,(IF(D39=Dropdown!A54,-10,0)))))</f>
        <v>0</v>
      </c>
      <c r="G39" s="39"/>
    </row>
    <row r="40" spans="1:7" ht="11.45" customHeight="1" thickBot="1" x14ac:dyDescent="0.3">
      <c r="A40" s="178"/>
      <c r="B40" s="179"/>
      <c r="C40" s="179"/>
      <c r="D40" s="159"/>
      <c r="E40" s="160"/>
      <c r="F40" s="176"/>
      <c r="G40" s="39"/>
    </row>
    <row r="41" spans="1:7" ht="3.95" customHeight="1" x14ac:dyDescent="0.25">
      <c r="A41" s="20"/>
      <c r="B41" s="21"/>
      <c r="C41" s="15"/>
      <c r="D41" s="69"/>
      <c r="E41" s="69"/>
      <c r="F41" s="68"/>
      <c r="G41" s="39"/>
    </row>
    <row r="42" spans="1:7" ht="19.5" customHeight="1" thickBot="1" x14ac:dyDescent="0.35">
      <c r="A42" s="185" t="s">
        <v>39</v>
      </c>
      <c r="B42" s="186"/>
      <c r="C42" s="186"/>
      <c r="D42" s="186"/>
      <c r="E42" s="28"/>
      <c r="F42" s="26">
        <f>(IF(((D15&gt;0)*AND(D18&gt;0)*AND(D21&gt;0)*AND(D24&gt;0)*AND(D27&gt;0)*AND(D30&gt;0)*AND(D33&gt;0)*AND(D36&gt;0)*AND(D39&gt;0)),(IF(SUM(F13:F39)&gt;80,"Max. zulässiger Wert:  80 ",(IF(SUM(F13:F39)&lt;0,0,SUM(F13:F39))))),"Bitte alle Felder ausfüllen"))</f>
        <v>40</v>
      </c>
      <c r="G42" s="40"/>
    </row>
    <row r="43" spans="1:7" ht="24" customHeight="1" thickBot="1" x14ac:dyDescent="0.35">
      <c r="A43" s="29" t="s">
        <v>28</v>
      </c>
      <c r="B43" s="33"/>
      <c r="C43" s="16" t="s">
        <v>29</v>
      </c>
      <c r="D43" s="173"/>
      <c r="E43" s="174"/>
      <c r="F43" s="30" t="str">
        <f>(IF(D39&lt;=0,"",(IF(D36&lt;=0,"",(IF(D33&lt;=0,"",(IF(D30&lt;=0," ",(IF(D27&lt;=0,"",(IF(D24&lt;=0," ",(IF(D21&lt;=0," ",(IF(D18&lt;=0," ",(IF(D15&lt;=0," ",(IF(D10=Dropdown!C30,(IF(F42&gt;=50,"Max. 150 kg ges.-N organisch in 3 Jahren","")),(IF(F42&gt;=80,"Max. 240 kg ges.-N organisch in 3 Jahren",""))))))))))))))))))))))</f>
        <v/>
      </c>
      <c r="G43" s="41"/>
    </row>
    <row r="44" spans="1:7" ht="9.75" customHeight="1" thickBot="1" x14ac:dyDescent="0.3">
      <c r="A44" s="55"/>
      <c r="B44" s="56"/>
      <c r="C44" s="56"/>
      <c r="D44" s="53" t="s">
        <v>79</v>
      </c>
      <c r="E44" s="56"/>
      <c r="F44" s="54" t="s">
        <v>135</v>
      </c>
      <c r="G44" s="43"/>
    </row>
    <row r="45" spans="1:7" x14ac:dyDescent="0.25">
      <c r="G45" s="36"/>
    </row>
    <row r="46" spans="1:7" x14ac:dyDescent="0.25">
      <c r="A46" s="97"/>
      <c r="B46" s="98"/>
      <c r="C46" s="49"/>
      <c r="F46" s="99"/>
    </row>
    <row r="47" spans="1:7" x14ac:dyDescent="0.25">
      <c r="A47" s="49"/>
      <c r="B47" s="49"/>
      <c r="C47" s="49"/>
    </row>
    <row r="48" spans="1:7" x14ac:dyDescent="0.25">
      <c r="A48" s="101"/>
    </row>
    <row r="49" spans="1:1" x14ac:dyDescent="0.25">
      <c r="A49" s="101"/>
    </row>
    <row r="50" spans="1:1" x14ac:dyDescent="0.25">
      <c r="A50" s="101"/>
    </row>
    <row r="51" spans="1:1" x14ac:dyDescent="0.25">
      <c r="A51" s="101"/>
    </row>
    <row r="52" spans="1:1" x14ac:dyDescent="0.25">
      <c r="A52" s="101"/>
    </row>
    <row r="53" spans="1:1" x14ac:dyDescent="0.25">
      <c r="A53" s="101"/>
    </row>
    <row r="54" spans="1:1" x14ac:dyDescent="0.25">
      <c r="A54" s="101"/>
    </row>
    <row r="55" spans="1:1" x14ac:dyDescent="0.25">
      <c r="A55" s="101"/>
    </row>
    <row r="56" spans="1:1" x14ac:dyDescent="0.25">
      <c r="A56" s="101"/>
    </row>
    <row r="57" spans="1:1" x14ac:dyDescent="0.25">
      <c r="A57" s="101"/>
    </row>
    <row r="58" spans="1:1" x14ac:dyDescent="0.25">
      <c r="A58" s="101"/>
    </row>
    <row r="59" spans="1:1" x14ac:dyDescent="0.25">
      <c r="A59" s="101"/>
    </row>
    <row r="60" spans="1:1" x14ac:dyDescent="0.25">
      <c r="A60" s="101"/>
    </row>
    <row r="61" spans="1:1" x14ac:dyDescent="0.25">
      <c r="A61" s="101"/>
    </row>
    <row r="62" spans="1:1" x14ac:dyDescent="0.25">
      <c r="A62" s="101"/>
    </row>
    <row r="63" spans="1:1" x14ac:dyDescent="0.25">
      <c r="A63" s="101"/>
    </row>
    <row r="64" spans="1:1" x14ac:dyDescent="0.25">
      <c r="A64" s="101"/>
    </row>
    <row r="65" spans="1:1" x14ac:dyDescent="0.25">
      <c r="A65" s="101"/>
    </row>
    <row r="66" spans="1:1" x14ac:dyDescent="0.25">
      <c r="A66" s="101"/>
    </row>
    <row r="67" spans="1:1" x14ac:dyDescent="0.25">
      <c r="A67" s="101"/>
    </row>
    <row r="68" spans="1:1" x14ac:dyDescent="0.25">
      <c r="A68" s="101"/>
    </row>
    <row r="69" spans="1:1" x14ac:dyDescent="0.25">
      <c r="A69" s="101"/>
    </row>
    <row r="70" spans="1:1" x14ac:dyDescent="0.25">
      <c r="A70" s="101"/>
    </row>
    <row r="71" spans="1:1" x14ac:dyDescent="0.25">
      <c r="A71" s="101"/>
    </row>
    <row r="72" spans="1:1" x14ac:dyDescent="0.25">
      <c r="A72" s="101"/>
    </row>
    <row r="73" spans="1:1" x14ac:dyDescent="0.25">
      <c r="A73" s="101"/>
    </row>
    <row r="74" spans="1:1" x14ac:dyDescent="0.25">
      <c r="A74" s="101"/>
    </row>
    <row r="75" spans="1:1" x14ac:dyDescent="0.25">
      <c r="A75" s="101"/>
    </row>
    <row r="76" spans="1:1" x14ac:dyDescent="0.25">
      <c r="A76" s="101"/>
    </row>
    <row r="77" spans="1:1" x14ac:dyDescent="0.25">
      <c r="A77" s="101"/>
    </row>
    <row r="78" spans="1:1" x14ac:dyDescent="0.25">
      <c r="A78" s="101"/>
    </row>
    <row r="79" spans="1:1" x14ac:dyDescent="0.25">
      <c r="A79" s="101"/>
    </row>
    <row r="80" spans="1:1" x14ac:dyDescent="0.25">
      <c r="A80" s="101"/>
    </row>
    <row r="81" spans="1:1" x14ac:dyDescent="0.25">
      <c r="A81" s="101"/>
    </row>
  </sheetData>
  <sheetProtection password="E570" sheet="1" objects="1" scenarios="1" selectLockedCells="1"/>
  <mergeCells count="41">
    <mergeCell ref="A1:E2"/>
    <mergeCell ref="B3:C3"/>
    <mergeCell ref="B4:C4"/>
    <mergeCell ref="A13:C13"/>
    <mergeCell ref="A15:C16"/>
    <mergeCell ref="D15:E16"/>
    <mergeCell ref="F15:F16"/>
    <mergeCell ref="B5:C5"/>
    <mergeCell ref="B6:C6"/>
    <mergeCell ref="D13:E13"/>
    <mergeCell ref="A10:C11"/>
    <mergeCell ref="D10:E11"/>
    <mergeCell ref="A21:B22"/>
    <mergeCell ref="C21:C22"/>
    <mergeCell ref="D21:E22"/>
    <mergeCell ref="F21:F22"/>
    <mergeCell ref="A18:C19"/>
    <mergeCell ref="D18:E19"/>
    <mergeCell ref="F18:F19"/>
    <mergeCell ref="A33:B34"/>
    <mergeCell ref="C33:C34"/>
    <mergeCell ref="D33:E34"/>
    <mergeCell ref="F33:F34"/>
    <mergeCell ref="D24:E25"/>
    <mergeCell ref="F24:F25"/>
    <mergeCell ref="A24:C25"/>
    <mergeCell ref="A27:B31"/>
    <mergeCell ref="C27:C28"/>
    <mergeCell ref="D27:E28"/>
    <mergeCell ref="F27:F28"/>
    <mergeCell ref="C30:C31"/>
    <mergeCell ref="D30:E31"/>
    <mergeCell ref="F30:F31"/>
    <mergeCell ref="D43:E43"/>
    <mergeCell ref="A36:B37"/>
    <mergeCell ref="D36:E37"/>
    <mergeCell ref="F36:F37"/>
    <mergeCell ref="A39:C40"/>
    <mergeCell ref="D39:E40"/>
    <mergeCell ref="F39:F40"/>
    <mergeCell ref="A42:D42"/>
  </mergeCells>
  <dataValidations count="6">
    <dataValidation type="list" allowBlank="1" showInputMessage="1" showErrorMessage="1" sqref="D33:E34">
      <formula1>Leguminosen_Bearbeitung</formula1>
    </dataValidation>
    <dataValidation type="list" allowBlank="1" showInputMessage="1" showErrorMessage="1" sqref="D36:E37">
      <formula1>Begrünung_Sommer</formula1>
    </dataValidation>
    <dataValidation type="list" allowBlank="1" showInputMessage="1" showErrorMessage="1" sqref="D39:E40">
      <formula1>Abdeckung</formula1>
    </dataValidation>
    <dataValidation type="list" allowBlank="1" showInputMessage="1" showErrorMessage="1" sqref="D27">
      <formula1>Gassenanzahl</formula1>
    </dataValidation>
    <dataValidation type="list" allowBlank="1" showInputMessage="1" showErrorMessage="1" sqref="D30">
      <formula1>DauerbegrünungohneLeguminosen</formula1>
    </dataValidation>
    <dataValidation type="list" allowBlank="1" showInputMessage="1" showErrorMessage="1" sqref="D18">
      <formula1>Rebenwachstum</formula1>
    </dataValidation>
  </dataValidations>
  <hyperlinks>
    <hyperlink ref="B3:C5" location="Grunddaten!C26" display="Grunddaten!C26"/>
    <hyperlink ref="E3" location="Grunddaten!F3" display="Grunddaten!F3"/>
    <hyperlink ref="D8" location="Grunddaten!C25" display="wechseln zu Grunddaten"/>
  </hyperlinks>
  <pageMargins left="0.23622047244094491" right="0.23622047244094491" top="0.55118110236220474" bottom="0.6889763779527559" header="0.31496062992125984" footer="0.31496062992125984"/>
  <pageSetup paperSize="9"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Dropdown!$A$13:$A$16</xm:f>
          </x14:formula1>
          <xm:sqref>D21:E22</xm:sqref>
        </x14:dataValidation>
        <x14:dataValidation type="list" allowBlank="1" showInputMessage="1" showErrorMessage="1">
          <x14:formula1>
            <xm:f>Dropdown!$C$30:$C$31</xm:f>
          </x14:formula1>
          <xm:sqref>D10:E11</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1"/>
  <sheetViews>
    <sheetView zoomScaleNormal="100" workbookViewId="0">
      <selection activeCell="D8" sqref="D8"/>
    </sheetView>
  </sheetViews>
  <sheetFormatPr baseColWidth="10" defaultRowHeight="15" x14ac:dyDescent="0.25"/>
  <cols>
    <col min="1" max="1" width="8" style="77" customWidth="1"/>
    <col min="2" max="2" width="21.85546875" style="77" customWidth="1"/>
    <col min="3" max="3" width="23.85546875" style="77" customWidth="1"/>
    <col min="4" max="4" width="20.42578125" style="77" customWidth="1"/>
    <col min="5" max="5" width="31.42578125" style="77" customWidth="1"/>
    <col min="6" max="6" width="35.85546875" style="86" customWidth="1"/>
    <col min="7" max="7" width="0.7109375" style="100" customWidth="1"/>
    <col min="8" max="16384" width="11.42578125" style="77"/>
  </cols>
  <sheetData>
    <row r="1" spans="1:7" s="94" customFormat="1" ht="15" customHeight="1" x14ac:dyDescent="0.3">
      <c r="A1" s="131" t="s">
        <v>0</v>
      </c>
      <c r="B1" s="132"/>
      <c r="C1" s="132"/>
      <c r="D1" s="132"/>
      <c r="E1" s="132"/>
      <c r="F1" s="3" t="s">
        <v>22</v>
      </c>
      <c r="G1" s="35"/>
    </row>
    <row r="2" spans="1:7" s="94" customFormat="1" ht="15" customHeight="1" thickBot="1" x14ac:dyDescent="0.35">
      <c r="A2" s="133"/>
      <c r="B2" s="134"/>
      <c r="C2" s="134"/>
      <c r="D2" s="134"/>
      <c r="E2" s="134"/>
      <c r="F2" s="4" t="s">
        <v>23</v>
      </c>
      <c r="G2" s="35"/>
    </row>
    <row r="3" spans="1:7" ht="15" customHeight="1" thickBot="1" x14ac:dyDescent="0.3">
      <c r="A3" s="5" t="s">
        <v>20</v>
      </c>
      <c r="B3" s="191" t="str">
        <f>IF(Grunddaten!C3&lt;=0," ",Grunddaten!C3)</f>
        <v xml:space="preserve"> </v>
      </c>
      <c r="C3" s="192"/>
      <c r="D3" s="8" t="s">
        <v>19</v>
      </c>
      <c r="E3" s="102">
        <f>IF(Grunddaten!F3&lt;=0," ",Grunddaten!F3)</f>
        <v>2018</v>
      </c>
      <c r="F3" s="4" t="s">
        <v>24</v>
      </c>
      <c r="G3" s="35"/>
    </row>
    <row r="4" spans="1:7" ht="15" customHeight="1" thickBot="1" x14ac:dyDescent="0.3">
      <c r="A4" s="5"/>
      <c r="B4" s="193" t="str">
        <f>IF(Grunddaten!C4&lt;=0," ",Grunddaten!C4)</f>
        <v xml:space="preserve"> </v>
      </c>
      <c r="C4" s="194"/>
      <c r="D4" s="6"/>
      <c r="E4" s="7"/>
      <c r="F4" s="4" t="s">
        <v>25</v>
      </c>
      <c r="G4" s="35"/>
    </row>
    <row r="5" spans="1:7" ht="15" customHeight="1" thickBot="1" x14ac:dyDescent="0.3">
      <c r="A5" s="5"/>
      <c r="B5" s="189" t="str">
        <f>IF(Grunddaten!C5&lt;=0," ",Grunddaten!C5)</f>
        <v xml:space="preserve"> </v>
      </c>
      <c r="C5" s="190"/>
      <c r="D5" s="8" t="s">
        <v>26</v>
      </c>
      <c r="E5" s="104" t="str">
        <f>IF(Grunddaten!C27&lt;=0," ",Grunddaten!C27)</f>
        <v xml:space="preserve"> </v>
      </c>
      <c r="F5" s="4"/>
      <c r="G5" s="35"/>
    </row>
    <row r="6" spans="1:7" ht="3.95" customHeight="1" thickBot="1" x14ac:dyDescent="0.3">
      <c r="A6" s="9"/>
      <c r="B6" s="166"/>
      <c r="C6" s="166"/>
      <c r="D6" s="10"/>
      <c r="E6" s="11"/>
      <c r="F6" s="12"/>
      <c r="G6" s="42"/>
    </row>
    <row r="7" spans="1:7" ht="6" customHeight="1" x14ac:dyDescent="0.25">
      <c r="A7" s="13"/>
      <c r="B7" s="14"/>
      <c r="C7" s="15"/>
      <c r="D7" s="16"/>
      <c r="E7" s="16"/>
      <c r="F7" s="17"/>
      <c r="G7" s="36"/>
    </row>
    <row r="8" spans="1:7" ht="14.1" customHeight="1" x14ac:dyDescent="0.25">
      <c r="A8" s="47"/>
      <c r="B8" s="48"/>
      <c r="C8" s="15"/>
      <c r="D8" s="93" t="s">
        <v>110</v>
      </c>
      <c r="E8" s="82"/>
      <c r="F8" s="18" t="s">
        <v>27</v>
      </c>
      <c r="G8" s="37"/>
    </row>
    <row r="9" spans="1:7" ht="3.95" customHeight="1" thickBot="1" x14ac:dyDescent="0.3">
      <c r="A9" s="47"/>
      <c r="B9" s="48"/>
      <c r="C9" s="15"/>
      <c r="D9" s="125"/>
      <c r="E9" s="82"/>
      <c r="F9" s="18"/>
      <c r="G9" s="37"/>
    </row>
    <row r="10" spans="1:7" ht="14.1" customHeight="1" x14ac:dyDescent="0.25">
      <c r="A10" s="149" t="s">
        <v>139</v>
      </c>
      <c r="B10" s="150"/>
      <c r="C10" s="150"/>
      <c r="D10" s="151" t="s">
        <v>137</v>
      </c>
      <c r="E10" s="152"/>
      <c r="F10" s="18"/>
      <c r="G10" s="37"/>
    </row>
    <row r="11" spans="1:7" ht="14.1" customHeight="1" thickBot="1" x14ac:dyDescent="0.3">
      <c r="A11" s="149"/>
      <c r="B11" s="150"/>
      <c r="C11" s="150"/>
      <c r="D11" s="153"/>
      <c r="E11" s="154"/>
      <c r="F11" s="18"/>
      <c r="G11" s="37"/>
    </row>
    <row r="12" spans="1:7" ht="3.95" customHeight="1" x14ac:dyDescent="0.25">
      <c r="A12" s="19"/>
      <c r="B12" s="15"/>
      <c r="C12" s="15"/>
      <c r="D12" s="50"/>
      <c r="E12" s="50"/>
      <c r="F12" s="17"/>
      <c r="G12" s="36"/>
    </row>
    <row r="13" spans="1:7" x14ac:dyDescent="0.25">
      <c r="A13" s="164" t="s">
        <v>1</v>
      </c>
      <c r="B13" s="165"/>
      <c r="C13" s="165"/>
      <c r="D13" s="184"/>
      <c r="E13" s="184"/>
      <c r="F13" s="27">
        <v>40</v>
      </c>
      <c r="G13" s="38"/>
    </row>
    <row r="14" spans="1:7" ht="3.95" customHeight="1" thickBot="1" x14ac:dyDescent="0.3">
      <c r="A14" s="95"/>
      <c r="B14" s="96"/>
      <c r="C14" s="15"/>
      <c r="D14" s="15"/>
      <c r="E14" s="15"/>
      <c r="F14" s="17"/>
      <c r="G14" s="36"/>
    </row>
    <row r="15" spans="1:7" ht="15" customHeight="1" x14ac:dyDescent="0.25">
      <c r="A15" s="155" t="s">
        <v>21</v>
      </c>
      <c r="B15" s="156"/>
      <c r="C15" s="156"/>
      <c r="D15" s="161">
        <v>5</v>
      </c>
      <c r="E15" s="162"/>
      <c r="F15" s="175">
        <f>IF(D15&lt;0,"Ungültiger Wert",IF(D15=0,"&lt;-- Traubenertrag eintragen",IF(D15&gt;14,10,0)))</f>
        <v>0</v>
      </c>
      <c r="G15" s="36"/>
    </row>
    <row r="16" spans="1:7" ht="15" customHeight="1" thickBot="1" x14ac:dyDescent="0.3">
      <c r="A16" s="155"/>
      <c r="B16" s="156"/>
      <c r="C16" s="156"/>
      <c r="D16" s="159"/>
      <c r="E16" s="160"/>
      <c r="F16" s="175"/>
      <c r="G16" s="36"/>
    </row>
    <row r="17" spans="1:7" ht="3.95" customHeight="1" thickBot="1" x14ac:dyDescent="0.3">
      <c r="A17" s="19"/>
      <c r="B17" s="15"/>
      <c r="C17" s="15"/>
      <c r="D17" s="15"/>
      <c r="E17" s="15"/>
      <c r="F17" s="17"/>
      <c r="G17" s="36"/>
    </row>
    <row r="18" spans="1:7" ht="15" customHeight="1" x14ac:dyDescent="0.25">
      <c r="A18" s="149" t="s">
        <v>2</v>
      </c>
      <c r="B18" s="150"/>
      <c r="C18" s="150"/>
      <c r="D18" s="161" t="s">
        <v>4</v>
      </c>
      <c r="E18" s="162"/>
      <c r="F18" s="176">
        <f>IF(D18=Dropdown!A7,-30,(IF(D18=Dropdown!A8,0,(IF(D18=Dropdown!A9,30,"&lt;-- Auswahl treffen")))))</f>
        <v>0</v>
      </c>
      <c r="G18" s="39"/>
    </row>
    <row r="19" spans="1:7" ht="15" customHeight="1" thickBot="1" x14ac:dyDescent="0.3">
      <c r="A19" s="149"/>
      <c r="B19" s="150"/>
      <c r="C19" s="150"/>
      <c r="D19" s="159"/>
      <c r="E19" s="160"/>
      <c r="F19" s="176"/>
      <c r="G19" s="39"/>
    </row>
    <row r="20" spans="1:7" ht="3.95" customHeight="1" thickBot="1" x14ac:dyDescent="0.3">
      <c r="A20" s="19"/>
      <c r="B20" s="15"/>
      <c r="C20" s="15"/>
      <c r="D20" s="15"/>
      <c r="E20" s="15"/>
      <c r="F20" s="17"/>
      <c r="G20" s="36"/>
    </row>
    <row r="21" spans="1:7" ht="15" customHeight="1" x14ac:dyDescent="0.25">
      <c r="A21" s="149" t="s">
        <v>74</v>
      </c>
      <c r="B21" s="150"/>
      <c r="C21" s="163"/>
      <c r="D21" s="161" t="s">
        <v>7</v>
      </c>
      <c r="E21" s="162"/>
      <c r="F21" s="177" t="str">
        <f>IF(D21=Dropdown!A13," ",(IF(D21=Dropdown!A14," ",(IF(D21=Dropdown!A15," ",(IF(D21=Dropdown!A16," ","&lt;-- Auswahl treffen")))))))</f>
        <v xml:space="preserve"> </v>
      </c>
      <c r="G21" s="39"/>
    </row>
    <row r="22" spans="1:7" ht="15" customHeight="1" x14ac:dyDescent="0.25">
      <c r="A22" s="149"/>
      <c r="B22" s="150"/>
      <c r="C22" s="163"/>
      <c r="D22" s="157"/>
      <c r="E22" s="158"/>
      <c r="F22" s="177"/>
      <c r="G22" s="39"/>
    </row>
    <row r="23" spans="1:7" ht="3.95" customHeight="1" x14ac:dyDescent="0.25">
      <c r="A23" s="19"/>
      <c r="B23" s="15"/>
      <c r="C23" s="15"/>
      <c r="D23" s="31"/>
      <c r="E23" s="32"/>
      <c r="F23" s="17"/>
      <c r="G23" s="36"/>
    </row>
    <row r="24" spans="1:7" ht="15" customHeight="1" x14ac:dyDescent="0.25">
      <c r="A24" s="155" t="s">
        <v>8</v>
      </c>
      <c r="B24" s="156"/>
      <c r="C24" s="156"/>
      <c r="D24" s="157">
        <v>2.5</v>
      </c>
      <c r="E24" s="158"/>
      <c r="F24" s="176">
        <f>IF(D24&lt;0,"Ungültiger Wert",(IF(D21=Dropdown!A13,(IF(D24=0,"&lt;-- Humus eingeben",(IF((D24&gt;0)*AND(D24&lt;1.5),20,(IF((D24&gt;=1.5)*AND(D24&lt;=2.5),0,-40)))))),(IF(D21=Dropdown!A14,(IF(D24&lt;=0,"&lt;-- Humus eingeben",(IF((D24&gt;0)*AND(D24&lt;1.8),20,(IF((D24&gt;=1.8)*AND(D24&lt;=3),0,-40)))))),(IF(D21=Dropdown!A15,(IF(D24&lt;=0,"&lt;-- Humus eingeben",(IF((D24&gt;0)*AND(D24&lt;4),0,-40)))),(IF(D21=Dropdown!A16,(IF(D24&lt;=0,"Humus eingeben",(IF((D24&gt;0)*AND(D24&lt;7),0,-40)))),"Auswahl Bodenart treffen")))))))))</f>
        <v>0</v>
      </c>
      <c r="G24" s="39"/>
    </row>
    <row r="25" spans="1:7" ht="15" customHeight="1" thickBot="1" x14ac:dyDescent="0.3">
      <c r="A25" s="155"/>
      <c r="B25" s="156"/>
      <c r="C25" s="156"/>
      <c r="D25" s="159"/>
      <c r="E25" s="160"/>
      <c r="F25" s="176"/>
      <c r="G25" s="39"/>
    </row>
    <row r="26" spans="1:7" ht="3.95" customHeight="1" thickBot="1" x14ac:dyDescent="0.3">
      <c r="A26" s="19"/>
      <c r="B26" s="15"/>
      <c r="C26" s="15"/>
      <c r="D26" s="15"/>
      <c r="E26" s="15"/>
      <c r="F26" s="17"/>
      <c r="G26" s="36"/>
    </row>
    <row r="27" spans="1:7" ht="15" customHeight="1" x14ac:dyDescent="0.25">
      <c r="A27" s="178" t="s">
        <v>77</v>
      </c>
      <c r="B27" s="179"/>
      <c r="C27" s="187"/>
      <c r="D27" s="161" t="s">
        <v>75</v>
      </c>
      <c r="E27" s="162"/>
      <c r="F27" s="177" t="str">
        <f>IF(D27&lt;=0,"&lt;-- Auswahl treffen"," ")</f>
        <v xml:space="preserve"> </v>
      </c>
      <c r="G27" s="39"/>
    </row>
    <row r="28" spans="1:7" ht="15" customHeight="1" x14ac:dyDescent="0.25">
      <c r="A28" s="178"/>
      <c r="B28" s="179"/>
      <c r="C28" s="187"/>
      <c r="D28" s="157"/>
      <c r="E28" s="158"/>
      <c r="F28" s="177"/>
      <c r="G28" s="39"/>
    </row>
    <row r="29" spans="1:7" ht="3.95" customHeight="1" x14ac:dyDescent="0.25">
      <c r="A29" s="178"/>
      <c r="B29" s="179"/>
      <c r="C29" s="15"/>
      <c r="D29" s="31"/>
      <c r="E29" s="32"/>
      <c r="F29" s="17"/>
      <c r="G29" s="36"/>
    </row>
    <row r="30" spans="1:7" ht="15" customHeight="1" x14ac:dyDescent="0.25">
      <c r="A30" s="178"/>
      <c r="B30" s="179"/>
      <c r="C30" s="188"/>
      <c r="D30" s="157" t="s">
        <v>15</v>
      </c>
      <c r="E30" s="158"/>
      <c r="F30" s="176">
        <f>IF(D27=0,"Beide Felder Begrünung ausfüllen",((IF(D27=Dropdown!A31,(IF(D30&lt;=0,"&lt;-- Auswahl treffen",(IF(D30=Dropdown!A20,0,(IF(D30=Dropdown!A21,20,IF(D30=Dropdown!A22,0,IF(D30=Dropdown!A23,0,IF(D30=Dropdown!A24,-15,IF(D30=Dropdown!A25,-20,-40)))))))))),(IF(D30&lt;=0,"&lt;-- Auswahl treffen",(IF(D30=Dropdown!A20,0,(IF(D30=Dropdown!A21,40,IF(D30=Dropdown!A22,0,IF(D30=Dropdown!A23,0,IF(D30=Dropdown!A24,-30,IF(D30=Dropdown!A25,-40,-80))))))))))))))</f>
        <v>0</v>
      </c>
      <c r="G30" s="39"/>
    </row>
    <row r="31" spans="1:7" ht="15" customHeight="1" thickBot="1" x14ac:dyDescent="0.3">
      <c r="A31" s="178"/>
      <c r="B31" s="179"/>
      <c r="C31" s="188"/>
      <c r="D31" s="159"/>
      <c r="E31" s="160"/>
      <c r="F31" s="176"/>
      <c r="G31" s="39"/>
    </row>
    <row r="32" spans="1:7" ht="3.95" customHeight="1" thickBot="1" x14ac:dyDescent="0.3">
      <c r="A32" s="20"/>
      <c r="B32" s="21"/>
      <c r="C32" s="15"/>
      <c r="D32" s="15"/>
      <c r="E32" s="15"/>
      <c r="F32" s="17"/>
      <c r="G32" s="36"/>
    </row>
    <row r="33" spans="1:7" ht="15" customHeight="1" x14ac:dyDescent="0.25">
      <c r="A33" s="178" t="s">
        <v>16</v>
      </c>
      <c r="B33" s="179"/>
      <c r="C33" s="187"/>
      <c r="D33" s="180" t="s">
        <v>34</v>
      </c>
      <c r="E33" s="181"/>
      <c r="F33" s="176">
        <f>IF(D33&lt;=0,"&lt;-- Auswahl treffen",(IF(D33=Dropdown!A35,0,(IF(D33=Dropdown!A36,-20,(IF(D33=Dropdown!A37,-10,(IF(D33=Dropdown!A38,-50,(IF(D33=Dropdown!A39,-25,(IF(D33=Dropdown!A40,-100,(IF(D33=Dropdown!A41,-50,(IF(D33=Dropdown!A42,-35,-60)))))))))))))))))</f>
        <v>0</v>
      </c>
      <c r="G33" s="39"/>
    </row>
    <row r="34" spans="1:7" ht="15" customHeight="1" thickBot="1" x14ac:dyDescent="0.3">
      <c r="A34" s="178"/>
      <c r="B34" s="179"/>
      <c r="C34" s="187"/>
      <c r="D34" s="182"/>
      <c r="E34" s="183"/>
      <c r="F34" s="176"/>
      <c r="G34" s="39"/>
    </row>
    <row r="35" spans="1:7" ht="3.95" customHeight="1" thickBot="1" x14ac:dyDescent="0.3">
      <c r="A35" s="22"/>
      <c r="B35" s="23"/>
      <c r="C35" s="15"/>
      <c r="D35" s="2"/>
      <c r="E35" s="2"/>
      <c r="F35" s="17"/>
      <c r="G35" s="36"/>
    </row>
    <row r="36" spans="1:7" ht="15" customHeight="1" x14ac:dyDescent="0.25">
      <c r="A36" s="178" t="s">
        <v>33</v>
      </c>
      <c r="B36" s="179"/>
      <c r="C36" s="15"/>
      <c r="D36" s="161" t="s">
        <v>32</v>
      </c>
      <c r="E36" s="162"/>
      <c r="F36" s="176">
        <f>IF(D36&lt;=0,"&lt;-- Auswahl treffen",(IF(D36=Dropdown!A47,-20,(IF(D36=Dropdown!A48,-10,0)))))</f>
        <v>0</v>
      </c>
      <c r="G36" s="39"/>
    </row>
    <row r="37" spans="1:7" ht="15" customHeight="1" thickBot="1" x14ac:dyDescent="0.3">
      <c r="A37" s="178"/>
      <c r="B37" s="179"/>
      <c r="C37" s="15"/>
      <c r="D37" s="159"/>
      <c r="E37" s="160"/>
      <c r="F37" s="176"/>
      <c r="G37" s="39"/>
    </row>
    <row r="38" spans="1:7" ht="3.95" customHeight="1" thickBot="1" x14ac:dyDescent="0.3">
      <c r="A38" s="24"/>
      <c r="B38" s="25"/>
      <c r="C38" s="15"/>
      <c r="D38" s="69"/>
      <c r="E38" s="69"/>
      <c r="F38" s="17"/>
      <c r="G38" s="36"/>
    </row>
    <row r="39" spans="1:7" ht="19.5" customHeight="1" x14ac:dyDescent="0.25">
      <c r="A39" s="178" t="s">
        <v>17</v>
      </c>
      <c r="B39" s="179"/>
      <c r="C39" s="179"/>
      <c r="D39" s="161" t="s">
        <v>18</v>
      </c>
      <c r="E39" s="162"/>
      <c r="F39" s="176">
        <f>IF(D39&lt;=0,"&lt;-- Auswahl treffen",(IF(D39=Dropdown!A53,-20,(IF(D39=Dropdown!A54,-10,0)))))</f>
        <v>0</v>
      </c>
      <c r="G39" s="39"/>
    </row>
    <row r="40" spans="1:7" ht="11.45" customHeight="1" thickBot="1" x14ac:dyDescent="0.3">
      <c r="A40" s="178"/>
      <c r="B40" s="179"/>
      <c r="C40" s="179"/>
      <c r="D40" s="159"/>
      <c r="E40" s="160"/>
      <c r="F40" s="176"/>
      <c r="G40" s="39"/>
    </row>
    <row r="41" spans="1:7" ht="3.95" customHeight="1" x14ac:dyDescent="0.25">
      <c r="A41" s="20"/>
      <c r="B41" s="21"/>
      <c r="C41" s="15"/>
      <c r="D41" s="69"/>
      <c r="E41" s="69"/>
      <c r="F41" s="68"/>
      <c r="G41" s="39"/>
    </row>
    <row r="42" spans="1:7" ht="19.5" customHeight="1" thickBot="1" x14ac:dyDescent="0.35">
      <c r="A42" s="185" t="s">
        <v>39</v>
      </c>
      <c r="B42" s="186"/>
      <c r="C42" s="186"/>
      <c r="D42" s="186"/>
      <c r="E42" s="28"/>
      <c r="F42" s="26">
        <f>(IF(((D15&gt;0)*AND(D18&gt;0)*AND(D21&gt;0)*AND(D24&gt;0)*AND(D27&gt;0)*AND(D30&gt;0)*AND(D33&gt;0)*AND(D36&gt;0)*AND(D39&gt;0)),(IF(SUM(F13:F39)&gt;80,"Max. zulässiger Wert:  80 ",(IF(SUM(F13:F39)&lt;0,0,SUM(F13:F39))))),"Bitte alle Felder ausfüllen"))</f>
        <v>40</v>
      </c>
      <c r="G42" s="40"/>
    </row>
    <row r="43" spans="1:7" ht="24" customHeight="1" thickBot="1" x14ac:dyDescent="0.35">
      <c r="A43" s="29" t="s">
        <v>28</v>
      </c>
      <c r="B43" s="33"/>
      <c r="C43" s="16" t="s">
        <v>29</v>
      </c>
      <c r="D43" s="173"/>
      <c r="E43" s="174"/>
      <c r="F43" s="30" t="str">
        <f>(IF(D39&lt;=0,"",(IF(D36&lt;=0,"",(IF(D33&lt;=0,"",(IF(D30&lt;=0," ",(IF(D27&lt;=0,"",(IF(D24&lt;=0," ",(IF(D21&lt;=0," ",(IF(D18&lt;=0," ",(IF(D15&lt;=0," ",(IF(D10=Dropdown!C30,(IF(F42&gt;=50,"Max. 150 kg ges.-N organisch in 3 Jahren","")),(IF(F42&gt;=80,"Max. 240 kg ges.-N organisch in 3 Jahren",""))))))))))))))))))))))</f>
        <v/>
      </c>
      <c r="G43" s="41"/>
    </row>
    <row r="44" spans="1:7" ht="9.75" customHeight="1" thickBot="1" x14ac:dyDescent="0.3">
      <c r="A44" s="55"/>
      <c r="B44" s="56"/>
      <c r="C44" s="56"/>
      <c r="D44" s="53" t="s">
        <v>79</v>
      </c>
      <c r="E44" s="56"/>
      <c r="F44" s="54" t="s">
        <v>135</v>
      </c>
      <c r="G44" s="43"/>
    </row>
    <row r="45" spans="1:7" x14ac:dyDescent="0.25">
      <c r="G45" s="36"/>
    </row>
    <row r="46" spans="1:7" x14ac:dyDescent="0.25">
      <c r="A46" s="97"/>
      <c r="B46" s="98"/>
      <c r="C46" s="49"/>
      <c r="F46" s="99"/>
    </row>
    <row r="47" spans="1:7" x14ac:dyDescent="0.25">
      <c r="A47" s="49"/>
      <c r="B47" s="49"/>
      <c r="C47" s="49"/>
    </row>
    <row r="48" spans="1:7" x14ac:dyDescent="0.25">
      <c r="A48" s="101"/>
    </row>
    <row r="49" spans="1:1" x14ac:dyDescent="0.25">
      <c r="A49" s="101"/>
    </row>
    <row r="50" spans="1:1" x14ac:dyDescent="0.25">
      <c r="A50" s="101"/>
    </row>
    <row r="51" spans="1:1" x14ac:dyDescent="0.25">
      <c r="A51" s="101"/>
    </row>
    <row r="52" spans="1:1" x14ac:dyDescent="0.25">
      <c r="A52" s="101"/>
    </row>
    <row r="53" spans="1:1" x14ac:dyDescent="0.25">
      <c r="A53" s="101"/>
    </row>
    <row r="54" spans="1:1" x14ac:dyDescent="0.25">
      <c r="A54" s="101"/>
    </row>
    <row r="55" spans="1:1" x14ac:dyDescent="0.25">
      <c r="A55" s="101"/>
    </row>
    <row r="56" spans="1:1" x14ac:dyDescent="0.25">
      <c r="A56" s="101"/>
    </row>
    <row r="57" spans="1:1" x14ac:dyDescent="0.25">
      <c r="A57" s="101"/>
    </row>
    <row r="58" spans="1:1" x14ac:dyDescent="0.25">
      <c r="A58" s="101"/>
    </row>
    <row r="59" spans="1:1" x14ac:dyDescent="0.25">
      <c r="A59" s="101"/>
    </row>
    <row r="60" spans="1:1" x14ac:dyDescent="0.25">
      <c r="A60" s="101"/>
    </row>
    <row r="61" spans="1:1" x14ac:dyDescent="0.25">
      <c r="A61" s="101"/>
    </row>
    <row r="62" spans="1:1" x14ac:dyDescent="0.25">
      <c r="A62" s="101"/>
    </row>
    <row r="63" spans="1:1" x14ac:dyDescent="0.25">
      <c r="A63" s="101"/>
    </row>
    <row r="64" spans="1:1" x14ac:dyDescent="0.25">
      <c r="A64" s="101"/>
    </row>
    <row r="65" spans="1:1" x14ac:dyDescent="0.25">
      <c r="A65" s="101"/>
    </row>
    <row r="66" spans="1:1" x14ac:dyDescent="0.25">
      <c r="A66" s="101"/>
    </row>
    <row r="67" spans="1:1" x14ac:dyDescent="0.25">
      <c r="A67" s="101"/>
    </row>
    <row r="68" spans="1:1" x14ac:dyDescent="0.25">
      <c r="A68" s="101"/>
    </row>
    <row r="69" spans="1:1" x14ac:dyDescent="0.25">
      <c r="A69" s="101"/>
    </row>
    <row r="70" spans="1:1" x14ac:dyDescent="0.25">
      <c r="A70" s="101"/>
    </row>
    <row r="71" spans="1:1" x14ac:dyDescent="0.25">
      <c r="A71" s="101"/>
    </row>
    <row r="72" spans="1:1" x14ac:dyDescent="0.25">
      <c r="A72" s="101"/>
    </row>
    <row r="73" spans="1:1" x14ac:dyDescent="0.25">
      <c r="A73" s="101"/>
    </row>
    <row r="74" spans="1:1" x14ac:dyDescent="0.25">
      <c r="A74" s="101"/>
    </row>
    <row r="75" spans="1:1" x14ac:dyDescent="0.25">
      <c r="A75" s="101"/>
    </row>
    <row r="76" spans="1:1" x14ac:dyDescent="0.25">
      <c r="A76" s="101"/>
    </row>
    <row r="77" spans="1:1" x14ac:dyDescent="0.25">
      <c r="A77" s="101"/>
    </row>
    <row r="78" spans="1:1" x14ac:dyDescent="0.25">
      <c r="A78" s="101"/>
    </row>
    <row r="79" spans="1:1" x14ac:dyDescent="0.25">
      <c r="A79" s="101"/>
    </row>
    <row r="80" spans="1:1" x14ac:dyDescent="0.25">
      <c r="A80" s="101"/>
    </row>
    <row r="81" spans="1:1" x14ac:dyDescent="0.25">
      <c r="A81" s="101"/>
    </row>
  </sheetData>
  <sheetProtection password="E570" sheet="1" objects="1" scenarios="1" selectLockedCells="1"/>
  <mergeCells count="41">
    <mergeCell ref="A1:E2"/>
    <mergeCell ref="B3:C3"/>
    <mergeCell ref="B4:C4"/>
    <mergeCell ref="A13:C13"/>
    <mergeCell ref="A15:C16"/>
    <mergeCell ref="D15:E16"/>
    <mergeCell ref="F15:F16"/>
    <mergeCell ref="B5:C5"/>
    <mergeCell ref="B6:C6"/>
    <mergeCell ref="D13:E13"/>
    <mergeCell ref="A10:C11"/>
    <mergeCell ref="D10:E11"/>
    <mergeCell ref="A21:B22"/>
    <mergeCell ref="C21:C22"/>
    <mergeCell ref="D21:E22"/>
    <mergeCell ref="F21:F22"/>
    <mergeCell ref="A18:C19"/>
    <mergeCell ref="D18:E19"/>
    <mergeCell ref="F18:F19"/>
    <mergeCell ref="A33:B34"/>
    <mergeCell ref="C33:C34"/>
    <mergeCell ref="D33:E34"/>
    <mergeCell ref="F33:F34"/>
    <mergeCell ref="D24:E25"/>
    <mergeCell ref="F24:F25"/>
    <mergeCell ref="A24:C25"/>
    <mergeCell ref="A27:B31"/>
    <mergeCell ref="C27:C28"/>
    <mergeCell ref="D27:E28"/>
    <mergeCell ref="F27:F28"/>
    <mergeCell ref="C30:C31"/>
    <mergeCell ref="D30:E31"/>
    <mergeCell ref="F30:F31"/>
    <mergeCell ref="D43:E43"/>
    <mergeCell ref="A36:B37"/>
    <mergeCell ref="D36:E37"/>
    <mergeCell ref="F36:F37"/>
    <mergeCell ref="A39:C40"/>
    <mergeCell ref="D39:E40"/>
    <mergeCell ref="F39:F40"/>
    <mergeCell ref="A42:D42"/>
  </mergeCells>
  <dataValidations count="6">
    <dataValidation type="list" allowBlank="1" showInputMessage="1" showErrorMessage="1" sqref="D33:E34">
      <formula1>Leguminosen_Bearbeitung</formula1>
    </dataValidation>
    <dataValidation type="list" allowBlank="1" showInputMessage="1" showErrorMessage="1" sqref="D36:E37">
      <formula1>Begrünung_Sommer</formula1>
    </dataValidation>
    <dataValidation type="list" allowBlank="1" showInputMessage="1" showErrorMessage="1" sqref="D39:E40">
      <formula1>Abdeckung</formula1>
    </dataValidation>
    <dataValidation type="list" allowBlank="1" showInputMessage="1" showErrorMessage="1" sqref="D27">
      <formula1>Gassenanzahl</formula1>
    </dataValidation>
    <dataValidation type="list" allowBlank="1" showInputMessage="1" showErrorMessage="1" sqref="D30">
      <formula1>DauerbegrünungohneLeguminosen</formula1>
    </dataValidation>
    <dataValidation type="list" allowBlank="1" showInputMessage="1" showErrorMessage="1" sqref="D18">
      <formula1>Rebenwachstum</formula1>
    </dataValidation>
  </dataValidations>
  <hyperlinks>
    <hyperlink ref="B3:C5" location="Grunddaten!C28" display="Grunddaten!C28"/>
    <hyperlink ref="E3" location="Grunddaten!F3" display="Grunddaten!F3"/>
    <hyperlink ref="D8" location="Grunddaten!C27" display="wechseln zu Grunddaten"/>
  </hyperlinks>
  <pageMargins left="0.23622047244094491" right="0.23622047244094491" top="0.55118110236220474" bottom="0.6889763779527559" header="0.31496062992125984" footer="0.31496062992125984"/>
  <pageSetup paperSize="9"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Dropdown!$A$13:$A$16</xm:f>
          </x14:formula1>
          <xm:sqref>D21:E22</xm:sqref>
        </x14:dataValidation>
        <x14:dataValidation type="list" allowBlank="1" showInputMessage="1" showErrorMessage="1">
          <x14:formula1>
            <xm:f>Dropdown!$C$30:$C$31</xm:f>
          </x14:formula1>
          <xm:sqref>D10:E11</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1"/>
  <sheetViews>
    <sheetView zoomScaleNormal="100" workbookViewId="0">
      <selection activeCell="D8" sqref="D8"/>
    </sheetView>
  </sheetViews>
  <sheetFormatPr baseColWidth="10" defaultRowHeight="15" x14ac:dyDescent="0.25"/>
  <cols>
    <col min="1" max="1" width="8" style="77" customWidth="1"/>
    <col min="2" max="2" width="21.85546875" style="77" customWidth="1"/>
    <col min="3" max="3" width="23.85546875" style="77" customWidth="1"/>
    <col min="4" max="4" width="20.42578125" style="77" customWidth="1"/>
    <col min="5" max="5" width="31.42578125" style="77" customWidth="1"/>
    <col min="6" max="6" width="35.85546875" style="86" customWidth="1"/>
    <col min="7" max="7" width="0.7109375" style="100" customWidth="1"/>
    <col min="8" max="16384" width="11.42578125" style="77"/>
  </cols>
  <sheetData>
    <row r="1" spans="1:7" s="94" customFormat="1" ht="15" customHeight="1" x14ac:dyDescent="0.3">
      <c r="A1" s="131" t="s">
        <v>0</v>
      </c>
      <c r="B1" s="132"/>
      <c r="C1" s="132"/>
      <c r="D1" s="132"/>
      <c r="E1" s="132"/>
      <c r="F1" s="3" t="s">
        <v>22</v>
      </c>
      <c r="G1" s="35"/>
    </row>
    <row r="2" spans="1:7" s="94" customFormat="1" ht="15" customHeight="1" thickBot="1" x14ac:dyDescent="0.35">
      <c r="A2" s="133"/>
      <c r="B2" s="134"/>
      <c r="C2" s="134"/>
      <c r="D2" s="134"/>
      <c r="E2" s="134"/>
      <c r="F2" s="4" t="s">
        <v>23</v>
      </c>
      <c r="G2" s="35"/>
    </row>
    <row r="3" spans="1:7" ht="15" customHeight="1" thickBot="1" x14ac:dyDescent="0.3">
      <c r="A3" s="5" t="s">
        <v>20</v>
      </c>
      <c r="B3" s="191" t="str">
        <f>IF(Grunddaten!C3&lt;=0," ",Grunddaten!C3)</f>
        <v xml:space="preserve"> </v>
      </c>
      <c r="C3" s="192"/>
      <c r="D3" s="8" t="s">
        <v>19</v>
      </c>
      <c r="E3" s="102">
        <f>IF(Grunddaten!F3&lt;=0," ",Grunddaten!F3)</f>
        <v>2018</v>
      </c>
      <c r="F3" s="4" t="s">
        <v>24</v>
      </c>
      <c r="G3" s="35"/>
    </row>
    <row r="4" spans="1:7" ht="15" customHeight="1" thickBot="1" x14ac:dyDescent="0.3">
      <c r="A4" s="5"/>
      <c r="B4" s="193" t="str">
        <f>IF(Grunddaten!C4&lt;=0," ",Grunddaten!C4)</f>
        <v xml:space="preserve"> </v>
      </c>
      <c r="C4" s="194"/>
      <c r="D4" s="6"/>
      <c r="E4" s="7"/>
      <c r="F4" s="4" t="s">
        <v>25</v>
      </c>
      <c r="G4" s="35"/>
    </row>
    <row r="5" spans="1:7" ht="15" customHeight="1" thickBot="1" x14ac:dyDescent="0.3">
      <c r="A5" s="5"/>
      <c r="B5" s="189" t="str">
        <f>IF(Grunddaten!C5&lt;=0," ",Grunddaten!C5)</f>
        <v xml:space="preserve"> </v>
      </c>
      <c r="C5" s="190"/>
      <c r="D5" s="8" t="s">
        <v>26</v>
      </c>
      <c r="E5" s="103" t="str">
        <f>IF(Grunddaten!C29&lt;=0," ",Grunddaten!C29)</f>
        <v xml:space="preserve"> </v>
      </c>
      <c r="F5" s="4"/>
      <c r="G5" s="35"/>
    </row>
    <row r="6" spans="1:7" ht="3.95" customHeight="1" thickBot="1" x14ac:dyDescent="0.3">
      <c r="A6" s="9"/>
      <c r="B6" s="166"/>
      <c r="C6" s="166"/>
      <c r="D6" s="10"/>
      <c r="E6" s="11"/>
      <c r="F6" s="12"/>
      <c r="G6" s="42"/>
    </row>
    <row r="7" spans="1:7" ht="6" customHeight="1" x14ac:dyDescent="0.25">
      <c r="A7" s="13"/>
      <c r="B7" s="14"/>
      <c r="C7" s="15"/>
      <c r="D7" s="16"/>
      <c r="E7" s="16"/>
      <c r="F7" s="17"/>
      <c r="G7" s="36"/>
    </row>
    <row r="8" spans="1:7" ht="14.1" customHeight="1" x14ac:dyDescent="0.25">
      <c r="A8" s="47"/>
      <c r="B8" s="48"/>
      <c r="C8" s="15"/>
      <c r="D8" s="93" t="s">
        <v>110</v>
      </c>
      <c r="E8" s="82"/>
      <c r="F8" s="18" t="s">
        <v>27</v>
      </c>
      <c r="G8" s="37"/>
    </row>
    <row r="9" spans="1:7" ht="3.95" customHeight="1" thickBot="1" x14ac:dyDescent="0.3">
      <c r="A9" s="47"/>
      <c r="B9" s="48"/>
      <c r="C9" s="15"/>
      <c r="D9" s="125"/>
      <c r="E9" s="82"/>
      <c r="F9" s="18"/>
      <c r="G9" s="37"/>
    </row>
    <row r="10" spans="1:7" ht="14.1" customHeight="1" x14ac:dyDescent="0.25">
      <c r="A10" s="149" t="s">
        <v>139</v>
      </c>
      <c r="B10" s="150"/>
      <c r="C10" s="150"/>
      <c r="D10" s="151" t="s">
        <v>137</v>
      </c>
      <c r="E10" s="152"/>
      <c r="F10" s="18"/>
      <c r="G10" s="37"/>
    </row>
    <row r="11" spans="1:7" ht="14.1" customHeight="1" thickBot="1" x14ac:dyDescent="0.3">
      <c r="A11" s="149"/>
      <c r="B11" s="150"/>
      <c r="C11" s="150"/>
      <c r="D11" s="153"/>
      <c r="E11" s="154"/>
      <c r="F11" s="18"/>
      <c r="G11" s="37"/>
    </row>
    <row r="12" spans="1:7" ht="3.95" customHeight="1" x14ac:dyDescent="0.25">
      <c r="A12" s="19"/>
      <c r="B12" s="15"/>
      <c r="C12" s="15"/>
      <c r="D12" s="50"/>
      <c r="E12" s="50"/>
      <c r="F12" s="17"/>
      <c r="G12" s="36"/>
    </row>
    <row r="13" spans="1:7" x14ac:dyDescent="0.25">
      <c r="A13" s="164" t="s">
        <v>1</v>
      </c>
      <c r="B13" s="165"/>
      <c r="C13" s="165"/>
      <c r="D13" s="184"/>
      <c r="E13" s="184"/>
      <c r="F13" s="27">
        <v>40</v>
      </c>
      <c r="G13" s="38"/>
    </row>
    <row r="14" spans="1:7" ht="3.95" customHeight="1" thickBot="1" x14ac:dyDescent="0.3">
      <c r="A14" s="95"/>
      <c r="B14" s="96"/>
      <c r="C14" s="15"/>
      <c r="D14" s="15"/>
      <c r="E14" s="15"/>
      <c r="F14" s="17"/>
      <c r="G14" s="36"/>
    </row>
    <row r="15" spans="1:7" ht="15" customHeight="1" x14ac:dyDescent="0.25">
      <c r="A15" s="155" t="s">
        <v>21</v>
      </c>
      <c r="B15" s="156"/>
      <c r="C15" s="156"/>
      <c r="D15" s="161">
        <v>5</v>
      </c>
      <c r="E15" s="162"/>
      <c r="F15" s="175">
        <f>IF(D15&lt;0,"Ungültiger Wert",IF(D15=0,"&lt;-- Traubenertrag eintragen",IF(D15&gt;14,10,0)))</f>
        <v>0</v>
      </c>
      <c r="G15" s="36"/>
    </row>
    <row r="16" spans="1:7" ht="15" customHeight="1" thickBot="1" x14ac:dyDescent="0.3">
      <c r="A16" s="155"/>
      <c r="B16" s="156"/>
      <c r="C16" s="156"/>
      <c r="D16" s="159"/>
      <c r="E16" s="160"/>
      <c r="F16" s="175"/>
      <c r="G16" s="36"/>
    </row>
    <row r="17" spans="1:7" ht="3.95" customHeight="1" thickBot="1" x14ac:dyDescent="0.3">
      <c r="A17" s="19"/>
      <c r="B17" s="15"/>
      <c r="C17" s="15"/>
      <c r="D17" s="15"/>
      <c r="E17" s="15"/>
      <c r="F17" s="17"/>
      <c r="G17" s="36"/>
    </row>
    <row r="18" spans="1:7" ht="15" customHeight="1" x14ac:dyDescent="0.25">
      <c r="A18" s="149" t="s">
        <v>2</v>
      </c>
      <c r="B18" s="150"/>
      <c r="C18" s="150"/>
      <c r="D18" s="161" t="s">
        <v>4</v>
      </c>
      <c r="E18" s="162"/>
      <c r="F18" s="176">
        <f>IF(D18=Dropdown!A7,-30,(IF(D18=Dropdown!A8,0,(IF(D18=Dropdown!A9,30,"&lt;-- Auswahl treffen")))))</f>
        <v>0</v>
      </c>
      <c r="G18" s="39"/>
    </row>
    <row r="19" spans="1:7" ht="15" customHeight="1" thickBot="1" x14ac:dyDescent="0.3">
      <c r="A19" s="149"/>
      <c r="B19" s="150"/>
      <c r="C19" s="150"/>
      <c r="D19" s="159"/>
      <c r="E19" s="160"/>
      <c r="F19" s="176"/>
      <c r="G19" s="39"/>
    </row>
    <row r="20" spans="1:7" ht="3.95" customHeight="1" thickBot="1" x14ac:dyDescent="0.3">
      <c r="A20" s="19"/>
      <c r="B20" s="15"/>
      <c r="C20" s="15"/>
      <c r="D20" s="15"/>
      <c r="E20" s="15"/>
      <c r="F20" s="17"/>
      <c r="G20" s="36"/>
    </row>
    <row r="21" spans="1:7" ht="15" customHeight="1" x14ac:dyDescent="0.25">
      <c r="A21" s="149" t="s">
        <v>74</v>
      </c>
      <c r="B21" s="150"/>
      <c r="C21" s="163"/>
      <c r="D21" s="161" t="s">
        <v>7</v>
      </c>
      <c r="E21" s="162"/>
      <c r="F21" s="177" t="str">
        <f>IF(D21=Dropdown!A13," ",(IF(D21=Dropdown!A14," ",(IF(D21=Dropdown!A15," ",(IF(D21=Dropdown!A16," ","&lt;-- Auswahl treffen")))))))</f>
        <v xml:space="preserve"> </v>
      </c>
      <c r="G21" s="39"/>
    </row>
    <row r="22" spans="1:7" ht="15" customHeight="1" x14ac:dyDescent="0.25">
      <c r="A22" s="149"/>
      <c r="B22" s="150"/>
      <c r="C22" s="163"/>
      <c r="D22" s="157"/>
      <c r="E22" s="158"/>
      <c r="F22" s="177"/>
      <c r="G22" s="39"/>
    </row>
    <row r="23" spans="1:7" ht="3.95" customHeight="1" x14ac:dyDescent="0.25">
      <c r="A23" s="19"/>
      <c r="B23" s="15"/>
      <c r="C23" s="15"/>
      <c r="D23" s="31"/>
      <c r="E23" s="32"/>
      <c r="F23" s="17"/>
      <c r="G23" s="36"/>
    </row>
    <row r="24" spans="1:7" ht="15" customHeight="1" x14ac:dyDescent="0.25">
      <c r="A24" s="155" t="s">
        <v>8</v>
      </c>
      <c r="B24" s="156"/>
      <c r="C24" s="156"/>
      <c r="D24" s="157">
        <v>2.5</v>
      </c>
      <c r="E24" s="158"/>
      <c r="F24" s="176">
        <f>IF(D24&lt;0,"Ungültiger Wert",(IF(D21=Dropdown!A13,(IF(D24=0,"&lt;-- Humus eingeben",(IF((D24&gt;0)*AND(D24&lt;1.5),20,(IF((D24&gt;=1.5)*AND(D24&lt;=2.5),0,-40)))))),(IF(D21=Dropdown!A14,(IF(D24&lt;=0,"&lt;-- Humus eingeben",(IF((D24&gt;0)*AND(D24&lt;1.8),20,(IF((D24&gt;=1.8)*AND(D24&lt;=3),0,-40)))))),(IF(D21=Dropdown!A15,(IF(D24&lt;=0,"&lt;-- Humus eingeben",(IF((D24&gt;0)*AND(D24&lt;4),0,-40)))),(IF(D21=Dropdown!A16,(IF(D24&lt;=0,"Humus eingeben",(IF((D24&gt;0)*AND(D24&lt;7),0,-40)))),"Auswahl Bodenart treffen")))))))))</f>
        <v>0</v>
      </c>
      <c r="G24" s="39"/>
    </row>
    <row r="25" spans="1:7" ht="15" customHeight="1" thickBot="1" x14ac:dyDescent="0.3">
      <c r="A25" s="155"/>
      <c r="B25" s="156"/>
      <c r="C25" s="156"/>
      <c r="D25" s="159"/>
      <c r="E25" s="160"/>
      <c r="F25" s="176"/>
      <c r="G25" s="39"/>
    </row>
    <row r="26" spans="1:7" ht="3.95" customHeight="1" thickBot="1" x14ac:dyDescent="0.3">
      <c r="A26" s="19"/>
      <c r="B26" s="15"/>
      <c r="C26" s="15"/>
      <c r="D26" s="15"/>
      <c r="E26" s="15"/>
      <c r="F26" s="17"/>
      <c r="G26" s="36"/>
    </row>
    <row r="27" spans="1:7" ht="15" customHeight="1" x14ac:dyDescent="0.25">
      <c r="A27" s="178" t="s">
        <v>77</v>
      </c>
      <c r="B27" s="179"/>
      <c r="C27" s="187"/>
      <c r="D27" s="161" t="s">
        <v>75</v>
      </c>
      <c r="E27" s="162"/>
      <c r="F27" s="177" t="str">
        <f>IF(D27&lt;=0,"&lt;-- Auswahl treffen"," ")</f>
        <v xml:space="preserve"> </v>
      </c>
      <c r="G27" s="39"/>
    </row>
    <row r="28" spans="1:7" ht="15" customHeight="1" x14ac:dyDescent="0.25">
      <c r="A28" s="178"/>
      <c r="B28" s="179"/>
      <c r="C28" s="187"/>
      <c r="D28" s="157"/>
      <c r="E28" s="158"/>
      <c r="F28" s="177"/>
      <c r="G28" s="39"/>
    </row>
    <row r="29" spans="1:7" ht="3.95" customHeight="1" x14ac:dyDescent="0.25">
      <c r="A29" s="178"/>
      <c r="B29" s="179"/>
      <c r="C29" s="15"/>
      <c r="D29" s="31"/>
      <c r="E29" s="32"/>
      <c r="F29" s="17"/>
      <c r="G29" s="36"/>
    </row>
    <row r="30" spans="1:7" ht="15" customHeight="1" x14ac:dyDescent="0.25">
      <c r="A30" s="178"/>
      <c r="B30" s="179"/>
      <c r="C30" s="188"/>
      <c r="D30" s="157" t="s">
        <v>15</v>
      </c>
      <c r="E30" s="158"/>
      <c r="F30" s="176">
        <f>IF(D27=0,"Beide Felder Begrünung ausfüllen",((IF(D27=Dropdown!A31,(IF(D30&lt;=0,"&lt;-- Auswahl treffen",(IF(D30=Dropdown!A20,0,(IF(D30=Dropdown!A21,20,IF(D30=Dropdown!A22,0,IF(D30=Dropdown!A23,0,IF(D30=Dropdown!A24,-15,IF(D30=Dropdown!A25,-20,-40)))))))))),(IF(D30&lt;=0,"&lt;-- Auswahl treffen",(IF(D30=Dropdown!A20,0,(IF(D30=Dropdown!A21,40,IF(D30=Dropdown!A22,0,IF(D30=Dropdown!A23,0,IF(D30=Dropdown!A24,-30,IF(D30=Dropdown!A25,-40,-80))))))))))))))</f>
        <v>0</v>
      </c>
      <c r="G30" s="39"/>
    </row>
    <row r="31" spans="1:7" ht="15" customHeight="1" thickBot="1" x14ac:dyDescent="0.3">
      <c r="A31" s="178"/>
      <c r="B31" s="179"/>
      <c r="C31" s="188"/>
      <c r="D31" s="159"/>
      <c r="E31" s="160"/>
      <c r="F31" s="176"/>
      <c r="G31" s="39"/>
    </row>
    <row r="32" spans="1:7" ht="3.95" customHeight="1" thickBot="1" x14ac:dyDescent="0.3">
      <c r="A32" s="20"/>
      <c r="B32" s="21"/>
      <c r="C32" s="15"/>
      <c r="D32" s="15"/>
      <c r="E32" s="15"/>
      <c r="F32" s="17"/>
      <c r="G32" s="36"/>
    </row>
    <row r="33" spans="1:7" ht="15" customHeight="1" x14ac:dyDescent="0.25">
      <c r="A33" s="178" t="s">
        <v>16</v>
      </c>
      <c r="B33" s="179"/>
      <c r="C33" s="187"/>
      <c r="D33" s="180" t="s">
        <v>34</v>
      </c>
      <c r="E33" s="181"/>
      <c r="F33" s="176">
        <f>IF(D33&lt;=0,"&lt;-- Auswahl treffen",(IF(D33=Dropdown!A35,0,(IF(D33=Dropdown!A36,-20,(IF(D33=Dropdown!A37,-10,(IF(D33=Dropdown!A38,-50,(IF(D33=Dropdown!A39,-25,(IF(D33=Dropdown!A40,-100,(IF(D33=Dropdown!A41,-50,(IF(D33=Dropdown!A42,-35,-60)))))))))))))))))</f>
        <v>0</v>
      </c>
      <c r="G33" s="39"/>
    </row>
    <row r="34" spans="1:7" ht="15" customHeight="1" thickBot="1" x14ac:dyDescent="0.3">
      <c r="A34" s="178"/>
      <c r="B34" s="179"/>
      <c r="C34" s="187"/>
      <c r="D34" s="182"/>
      <c r="E34" s="183"/>
      <c r="F34" s="176"/>
      <c r="G34" s="39"/>
    </row>
    <row r="35" spans="1:7" ht="3.95" customHeight="1" thickBot="1" x14ac:dyDescent="0.3">
      <c r="A35" s="22"/>
      <c r="B35" s="23"/>
      <c r="C35" s="15"/>
      <c r="D35" s="2"/>
      <c r="E35" s="2"/>
      <c r="F35" s="17"/>
      <c r="G35" s="36"/>
    </row>
    <row r="36" spans="1:7" ht="15" customHeight="1" x14ac:dyDescent="0.25">
      <c r="A36" s="178" t="s">
        <v>33</v>
      </c>
      <c r="B36" s="179"/>
      <c r="C36" s="15"/>
      <c r="D36" s="161" t="s">
        <v>32</v>
      </c>
      <c r="E36" s="162"/>
      <c r="F36" s="176">
        <f>IF(D36&lt;=0,"&lt;-- Auswahl treffen",(IF(D36=Dropdown!A47,-20,(IF(D36=Dropdown!A48,-10,0)))))</f>
        <v>0</v>
      </c>
      <c r="G36" s="39"/>
    </row>
    <row r="37" spans="1:7" ht="15" customHeight="1" thickBot="1" x14ac:dyDescent="0.3">
      <c r="A37" s="178"/>
      <c r="B37" s="179"/>
      <c r="C37" s="15"/>
      <c r="D37" s="159"/>
      <c r="E37" s="160"/>
      <c r="F37" s="176"/>
      <c r="G37" s="39"/>
    </row>
    <row r="38" spans="1:7" ht="3.95" customHeight="1" thickBot="1" x14ac:dyDescent="0.3">
      <c r="A38" s="24"/>
      <c r="B38" s="25"/>
      <c r="C38" s="15"/>
      <c r="D38" s="69"/>
      <c r="E38" s="69"/>
      <c r="F38" s="17"/>
      <c r="G38" s="36"/>
    </row>
    <row r="39" spans="1:7" ht="19.5" customHeight="1" x14ac:dyDescent="0.25">
      <c r="A39" s="178" t="s">
        <v>17</v>
      </c>
      <c r="B39" s="179"/>
      <c r="C39" s="179"/>
      <c r="D39" s="161" t="s">
        <v>18</v>
      </c>
      <c r="E39" s="162"/>
      <c r="F39" s="176">
        <f>IF(D39&lt;=0,"&lt;-- Auswahl treffen",(IF(D39=Dropdown!A53,-20,(IF(D39=Dropdown!A54,-10,0)))))</f>
        <v>0</v>
      </c>
      <c r="G39" s="39"/>
    </row>
    <row r="40" spans="1:7" ht="11.45" customHeight="1" thickBot="1" x14ac:dyDescent="0.3">
      <c r="A40" s="178"/>
      <c r="B40" s="179"/>
      <c r="C40" s="179"/>
      <c r="D40" s="159"/>
      <c r="E40" s="160"/>
      <c r="F40" s="176"/>
      <c r="G40" s="39"/>
    </row>
    <row r="41" spans="1:7" ht="3.95" customHeight="1" x14ac:dyDescent="0.25">
      <c r="A41" s="20"/>
      <c r="B41" s="21"/>
      <c r="C41" s="15"/>
      <c r="D41" s="69"/>
      <c r="E41" s="69"/>
      <c r="F41" s="68"/>
      <c r="G41" s="39"/>
    </row>
    <row r="42" spans="1:7" ht="19.5" customHeight="1" thickBot="1" x14ac:dyDescent="0.35">
      <c r="A42" s="185" t="s">
        <v>39</v>
      </c>
      <c r="B42" s="186"/>
      <c r="C42" s="186"/>
      <c r="D42" s="186"/>
      <c r="E42" s="28"/>
      <c r="F42" s="26">
        <f>(IF(((D15&gt;0)*AND(D18&gt;0)*AND(D21&gt;0)*AND(D24&gt;0)*AND(D27&gt;0)*AND(D30&gt;0)*AND(D33&gt;0)*AND(D36&gt;0)*AND(D39&gt;0)),(IF(SUM(F13:F39)&gt;80,"Max. zulässiger Wert:  80 ",(IF(SUM(F13:F39)&lt;0,0,SUM(F13:F39))))),"Bitte alle Felder ausfüllen"))</f>
        <v>40</v>
      </c>
      <c r="G42" s="40"/>
    </row>
    <row r="43" spans="1:7" ht="24" customHeight="1" thickBot="1" x14ac:dyDescent="0.35">
      <c r="A43" s="29" t="s">
        <v>28</v>
      </c>
      <c r="B43" s="33"/>
      <c r="C43" s="16" t="s">
        <v>29</v>
      </c>
      <c r="D43" s="173"/>
      <c r="E43" s="174"/>
      <c r="F43" s="30" t="str">
        <f>(IF(D39&lt;=0,"",(IF(D36&lt;=0,"",(IF(D33&lt;=0,"",(IF(D30&lt;=0," ",(IF(D27&lt;=0,"",(IF(D24&lt;=0," ",(IF(D21&lt;=0," ",(IF(D18&lt;=0," ",(IF(D15&lt;=0," ",(IF(D10=Dropdown!C30,(IF(F42&gt;=50,"Max. 150 kg ges.-N organisch in 3 Jahren","")),(IF(F42&gt;=80,"Max. 240 kg ges.-N organisch in 3 Jahren",""))))))))))))))))))))))</f>
        <v/>
      </c>
      <c r="G43" s="41"/>
    </row>
    <row r="44" spans="1:7" ht="9.75" customHeight="1" thickBot="1" x14ac:dyDescent="0.3">
      <c r="A44" s="55"/>
      <c r="B44" s="56"/>
      <c r="C44" s="56"/>
      <c r="D44" s="53" t="s">
        <v>79</v>
      </c>
      <c r="E44" s="56"/>
      <c r="F44" s="54" t="s">
        <v>135</v>
      </c>
      <c r="G44" s="43"/>
    </row>
    <row r="45" spans="1:7" x14ac:dyDescent="0.25">
      <c r="G45" s="36"/>
    </row>
    <row r="46" spans="1:7" x14ac:dyDescent="0.25">
      <c r="A46" s="97"/>
      <c r="B46" s="98"/>
      <c r="C46" s="49"/>
      <c r="F46" s="99"/>
    </row>
    <row r="47" spans="1:7" x14ac:dyDescent="0.25">
      <c r="A47" s="49"/>
      <c r="B47" s="49"/>
      <c r="C47" s="49"/>
    </row>
    <row r="48" spans="1:7" x14ac:dyDescent="0.25">
      <c r="A48" s="101"/>
    </row>
    <row r="49" spans="1:1" x14ac:dyDescent="0.25">
      <c r="A49" s="101"/>
    </row>
    <row r="50" spans="1:1" x14ac:dyDescent="0.25">
      <c r="A50" s="101"/>
    </row>
    <row r="51" spans="1:1" x14ac:dyDescent="0.25">
      <c r="A51" s="101"/>
    </row>
    <row r="52" spans="1:1" x14ac:dyDescent="0.25">
      <c r="A52" s="101"/>
    </row>
    <row r="53" spans="1:1" x14ac:dyDescent="0.25">
      <c r="A53" s="101"/>
    </row>
    <row r="54" spans="1:1" x14ac:dyDescent="0.25">
      <c r="A54" s="101"/>
    </row>
    <row r="55" spans="1:1" x14ac:dyDescent="0.25">
      <c r="A55" s="101"/>
    </row>
    <row r="56" spans="1:1" x14ac:dyDescent="0.25">
      <c r="A56" s="101"/>
    </row>
    <row r="57" spans="1:1" x14ac:dyDescent="0.25">
      <c r="A57" s="101"/>
    </row>
    <row r="58" spans="1:1" x14ac:dyDescent="0.25">
      <c r="A58" s="101"/>
    </row>
    <row r="59" spans="1:1" x14ac:dyDescent="0.25">
      <c r="A59" s="101"/>
    </row>
    <row r="60" spans="1:1" x14ac:dyDescent="0.25">
      <c r="A60" s="101"/>
    </row>
    <row r="61" spans="1:1" x14ac:dyDescent="0.25">
      <c r="A61" s="101"/>
    </row>
    <row r="62" spans="1:1" x14ac:dyDescent="0.25">
      <c r="A62" s="101"/>
    </row>
    <row r="63" spans="1:1" x14ac:dyDescent="0.25">
      <c r="A63" s="101"/>
    </row>
    <row r="64" spans="1:1" x14ac:dyDescent="0.25">
      <c r="A64" s="101"/>
    </row>
    <row r="65" spans="1:1" x14ac:dyDescent="0.25">
      <c r="A65" s="101"/>
    </row>
    <row r="66" spans="1:1" x14ac:dyDescent="0.25">
      <c r="A66" s="101"/>
    </row>
    <row r="67" spans="1:1" x14ac:dyDescent="0.25">
      <c r="A67" s="101"/>
    </row>
    <row r="68" spans="1:1" x14ac:dyDescent="0.25">
      <c r="A68" s="101"/>
    </row>
    <row r="69" spans="1:1" x14ac:dyDescent="0.25">
      <c r="A69" s="101"/>
    </row>
    <row r="70" spans="1:1" x14ac:dyDescent="0.25">
      <c r="A70" s="101"/>
    </row>
    <row r="71" spans="1:1" x14ac:dyDescent="0.25">
      <c r="A71" s="101"/>
    </row>
    <row r="72" spans="1:1" x14ac:dyDescent="0.25">
      <c r="A72" s="101"/>
    </row>
    <row r="73" spans="1:1" x14ac:dyDescent="0.25">
      <c r="A73" s="101"/>
    </row>
    <row r="74" spans="1:1" x14ac:dyDescent="0.25">
      <c r="A74" s="101"/>
    </row>
    <row r="75" spans="1:1" x14ac:dyDescent="0.25">
      <c r="A75" s="101"/>
    </row>
    <row r="76" spans="1:1" x14ac:dyDescent="0.25">
      <c r="A76" s="101"/>
    </row>
    <row r="77" spans="1:1" x14ac:dyDescent="0.25">
      <c r="A77" s="101"/>
    </row>
    <row r="78" spans="1:1" x14ac:dyDescent="0.25">
      <c r="A78" s="101"/>
    </row>
    <row r="79" spans="1:1" x14ac:dyDescent="0.25">
      <c r="A79" s="101"/>
    </row>
    <row r="80" spans="1:1" x14ac:dyDescent="0.25">
      <c r="A80" s="101"/>
    </row>
    <row r="81" spans="1:1" x14ac:dyDescent="0.25">
      <c r="A81" s="101"/>
    </row>
  </sheetData>
  <sheetProtection password="E570" sheet="1" objects="1" scenarios="1" selectLockedCells="1"/>
  <mergeCells count="41">
    <mergeCell ref="A1:E2"/>
    <mergeCell ref="B3:C3"/>
    <mergeCell ref="B4:C4"/>
    <mergeCell ref="A13:C13"/>
    <mergeCell ref="A15:C16"/>
    <mergeCell ref="D15:E16"/>
    <mergeCell ref="F15:F16"/>
    <mergeCell ref="B5:C5"/>
    <mergeCell ref="B6:C6"/>
    <mergeCell ref="D13:E13"/>
    <mergeCell ref="A10:C11"/>
    <mergeCell ref="D10:E11"/>
    <mergeCell ref="A21:B22"/>
    <mergeCell ref="C21:C22"/>
    <mergeCell ref="D21:E22"/>
    <mergeCell ref="F21:F22"/>
    <mergeCell ref="A18:C19"/>
    <mergeCell ref="D18:E19"/>
    <mergeCell ref="F18:F19"/>
    <mergeCell ref="A33:B34"/>
    <mergeCell ref="C33:C34"/>
    <mergeCell ref="D33:E34"/>
    <mergeCell ref="F33:F34"/>
    <mergeCell ref="D24:E25"/>
    <mergeCell ref="F24:F25"/>
    <mergeCell ref="A24:C25"/>
    <mergeCell ref="A27:B31"/>
    <mergeCell ref="C27:C28"/>
    <mergeCell ref="D27:E28"/>
    <mergeCell ref="F27:F28"/>
    <mergeCell ref="C30:C31"/>
    <mergeCell ref="D30:E31"/>
    <mergeCell ref="F30:F31"/>
    <mergeCell ref="D43:E43"/>
    <mergeCell ref="A36:B37"/>
    <mergeCell ref="D36:E37"/>
    <mergeCell ref="F36:F37"/>
    <mergeCell ref="A39:C40"/>
    <mergeCell ref="D39:E40"/>
    <mergeCell ref="F39:F40"/>
    <mergeCell ref="A42:D42"/>
  </mergeCells>
  <dataValidations count="6">
    <dataValidation type="list" allowBlank="1" showInputMessage="1" showErrorMessage="1" sqref="D33:E34">
      <formula1>Leguminosen_Bearbeitung</formula1>
    </dataValidation>
    <dataValidation type="list" allowBlank="1" showInputMessage="1" showErrorMessage="1" sqref="D36:E37">
      <formula1>Begrünung_Sommer</formula1>
    </dataValidation>
    <dataValidation type="list" allowBlank="1" showInputMessage="1" showErrorMessage="1" sqref="D39:E40">
      <formula1>Abdeckung</formula1>
    </dataValidation>
    <dataValidation type="list" allowBlank="1" showInputMessage="1" showErrorMessage="1" sqref="D27">
      <formula1>Gassenanzahl</formula1>
    </dataValidation>
    <dataValidation type="list" allowBlank="1" showInputMessage="1" showErrorMessage="1" sqref="D30">
      <formula1>DauerbegrünungohneLeguminosen</formula1>
    </dataValidation>
    <dataValidation type="list" allowBlank="1" showInputMessage="1" showErrorMessage="1" sqref="D18">
      <formula1>Rebenwachstum</formula1>
    </dataValidation>
  </dataValidations>
  <hyperlinks>
    <hyperlink ref="B3:C5" location="Grunddaten!B3" display="Grunddaten!B3"/>
    <hyperlink ref="E3" location="Grunddaten!F3" display="Grunddaten!F3"/>
    <hyperlink ref="E5" location="Grunddaten!C30" display="Grunddaten!C30"/>
    <hyperlink ref="D8" location="Grunddaten!C29" display="wechseln zu Grunddaten"/>
  </hyperlinks>
  <pageMargins left="0.23622047244094491" right="0.23622047244094491" top="0.55118110236220474" bottom="0.6889763779527559" header="0.31496062992125984" footer="0.31496062992125984"/>
  <pageSetup paperSize="9"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Dropdown!$A$13:$A$16</xm:f>
          </x14:formula1>
          <xm:sqref>D21:E22</xm:sqref>
        </x14:dataValidation>
        <x14:dataValidation type="list" allowBlank="1" showInputMessage="1" showErrorMessage="1">
          <x14:formula1>
            <xm:f>Dropdown!$C$30:$C$31</xm:f>
          </x14:formula1>
          <xm:sqref>D10:E11</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1"/>
  <sheetViews>
    <sheetView zoomScaleNormal="100" workbookViewId="0">
      <selection activeCell="D8" sqref="D8"/>
    </sheetView>
  </sheetViews>
  <sheetFormatPr baseColWidth="10" defaultRowHeight="15" x14ac:dyDescent="0.25"/>
  <cols>
    <col min="1" max="1" width="8" style="77" customWidth="1"/>
    <col min="2" max="2" width="21.85546875" style="77" customWidth="1"/>
    <col min="3" max="3" width="23.85546875" style="77" customWidth="1"/>
    <col min="4" max="4" width="20.42578125" style="77" customWidth="1"/>
    <col min="5" max="5" width="31.42578125" style="77" customWidth="1"/>
    <col min="6" max="6" width="35.85546875" style="86" customWidth="1"/>
    <col min="7" max="7" width="0.7109375" style="100" customWidth="1"/>
    <col min="8" max="16384" width="11.42578125" style="77"/>
  </cols>
  <sheetData>
    <row r="1" spans="1:7" s="94" customFormat="1" ht="15" customHeight="1" x14ac:dyDescent="0.3">
      <c r="A1" s="131" t="s">
        <v>0</v>
      </c>
      <c r="B1" s="132"/>
      <c r="C1" s="132"/>
      <c r="D1" s="132"/>
      <c r="E1" s="132"/>
      <c r="F1" s="3" t="s">
        <v>22</v>
      </c>
      <c r="G1" s="35"/>
    </row>
    <row r="2" spans="1:7" s="94" customFormat="1" ht="15" customHeight="1" thickBot="1" x14ac:dyDescent="0.35">
      <c r="A2" s="133"/>
      <c r="B2" s="134"/>
      <c r="C2" s="134"/>
      <c r="D2" s="134"/>
      <c r="E2" s="134"/>
      <c r="F2" s="4" t="s">
        <v>23</v>
      </c>
      <c r="G2" s="35"/>
    </row>
    <row r="3" spans="1:7" ht="15" customHeight="1" thickBot="1" x14ac:dyDescent="0.3">
      <c r="A3" s="5" t="s">
        <v>20</v>
      </c>
      <c r="B3" s="191" t="str">
        <f>IF(Grunddaten!C3&lt;=0," ",Grunddaten!C3)</f>
        <v xml:space="preserve"> </v>
      </c>
      <c r="C3" s="192"/>
      <c r="D3" s="8" t="s">
        <v>19</v>
      </c>
      <c r="E3" s="102">
        <f>IF(Grunddaten!F3&lt;=0," ",Grunddaten!F3)</f>
        <v>2018</v>
      </c>
      <c r="F3" s="4" t="s">
        <v>24</v>
      </c>
      <c r="G3" s="35"/>
    </row>
    <row r="4" spans="1:7" ht="15" customHeight="1" thickBot="1" x14ac:dyDescent="0.3">
      <c r="A4" s="5"/>
      <c r="B4" s="193" t="str">
        <f>IF(Grunddaten!C4&lt;=0," ",Grunddaten!C4)</f>
        <v xml:space="preserve"> </v>
      </c>
      <c r="C4" s="194"/>
      <c r="D4" s="6"/>
      <c r="E4" s="7"/>
      <c r="F4" s="4" t="s">
        <v>25</v>
      </c>
      <c r="G4" s="35"/>
    </row>
    <row r="5" spans="1:7" ht="15" customHeight="1" thickBot="1" x14ac:dyDescent="0.3">
      <c r="A5" s="5"/>
      <c r="B5" s="189" t="str">
        <f>IF(Grunddaten!C5&lt;=0," ",Grunddaten!C5)</f>
        <v xml:space="preserve"> </v>
      </c>
      <c r="C5" s="190"/>
      <c r="D5" s="8" t="s">
        <v>26</v>
      </c>
      <c r="E5" s="103" t="str">
        <f>IF(Grunddaten!C31&lt;=0," ",Grunddaten!C31)</f>
        <v xml:space="preserve"> </v>
      </c>
      <c r="F5" s="4"/>
      <c r="G5" s="35"/>
    </row>
    <row r="6" spans="1:7" ht="3.95" customHeight="1" thickBot="1" x14ac:dyDescent="0.3">
      <c r="A6" s="9"/>
      <c r="B6" s="166"/>
      <c r="C6" s="166"/>
      <c r="D6" s="10"/>
      <c r="E6" s="11"/>
      <c r="F6" s="12"/>
      <c r="G6" s="42"/>
    </row>
    <row r="7" spans="1:7" ht="6" customHeight="1" x14ac:dyDescent="0.25">
      <c r="A7" s="13"/>
      <c r="B7" s="14"/>
      <c r="C7" s="15"/>
      <c r="D7" s="16"/>
      <c r="E7" s="16"/>
      <c r="F7" s="17"/>
      <c r="G7" s="36"/>
    </row>
    <row r="8" spans="1:7" ht="14.1" customHeight="1" x14ac:dyDescent="0.25">
      <c r="A8" s="47"/>
      <c r="B8" s="48"/>
      <c r="C8" s="15"/>
      <c r="D8" s="93" t="s">
        <v>110</v>
      </c>
      <c r="E8" s="82"/>
      <c r="F8" s="18" t="s">
        <v>27</v>
      </c>
      <c r="G8" s="37"/>
    </row>
    <row r="9" spans="1:7" ht="3.95" customHeight="1" thickBot="1" x14ac:dyDescent="0.3">
      <c r="A9" s="47"/>
      <c r="B9" s="48"/>
      <c r="C9" s="15"/>
      <c r="D9" s="125"/>
      <c r="E9" s="82"/>
      <c r="F9" s="18"/>
      <c r="G9" s="37"/>
    </row>
    <row r="10" spans="1:7" ht="14.1" customHeight="1" x14ac:dyDescent="0.25">
      <c r="A10" s="149" t="s">
        <v>139</v>
      </c>
      <c r="B10" s="150"/>
      <c r="C10" s="150"/>
      <c r="D10" s="151" t="s">
        <v>137</v>
      </c>
      <c r="E10" s="152"/>
      <c r="F10" s="18"/>
      <c r="G10" s="37"/>
    </row>
    <row r="11" spans="1:7" ht="14.1" customHeight="1" thickBot="1" x14ac:dyDescent="0.3">
      <c r="A11" s="149"/>
      <c r="B11" s="150"/>
      <c r="C11" s="150"/>
      <c r="D11" s="153"/>
      <c r="E11" s="154"/>
      <c r="F11" s="18"/>
      <c r="G11" s="37"/>
    </row>
    <row r="12" spans="1:7" ht="3.95" customHeight="1" x14ac:dyDescent="0.25">
      <c r="A12" s="19"/>
      <c r="B12" s="15"/>
      <c r="C12" s="15"/>
      <c r="D12" s="50"/>
      <c r="E12" s="50"/>
      <c r="F12" s="17"/>
      <c r="G12" s="36"/>
    </row>
    <row r="13" spans="1:7" x14ac:dyDescent="0.25">
      <c r="A13" s="164" t="s">
        <v>1</v>
      </c>
      <c r="B13" s="165"/>
      <c r="C13" s="165"/>
      <c r="D13" s="184"/>
      <c r="E13" s="184"/>
      <c r="F13" s="27">
        <v>40</v>
      </c>
      <c r="G13" s="38"/>
    </row>
    <row r="14" spans="1:7" ht="3.95" customHeight="1" thickBot="1" x14ac:dyDescent="0.3">
      <c r="A14" s="95"/>
      <c r="B14" s="96"/>
      <c r="C14" s="15"/>
      <c r="D14" s="15"/>
      <c r="E14" s="15"/>
      <c r="F14" s="17"/>
      <c r="G14" s="36"/>
    </row>
    <row r="15" spans="1:7" ht="15" customHeight="1" x14ac:dyDescent="0.25">
      <c r="A15" s="155" t="s">
        <v>21</v>
      </c>
      <c r="B15" s="156"/>
      <c r="C15" s="156"/>
      <c r="D15" s="161">
        <v>5</v>
      </c>
      <c r="E15" s="162"/>
      <c r="F15" s="175">
        <f>IF(D15&lt;0,"Ungültiger Wert",IF(D15=0,"&lt;-- Traubenertrag eintragen",IF(D15&gt;14,10,0)))</f>
        <v>0</v>
      </c>
      <c r="G15" s="36"/>
    </row>
    <row r="16" spans="1:7" ht="15" customHeight="1" thickBot="1" x14ac:dyDescent="0.3">
      <c r="A16" s="155"/>
      <c r="B16" s="156"/>
      <c r="C16" s="156"/>
      <c r="D16" s="159"/>
      <c r="E16" s="160"/>
      <c r="F16" s="175"/>
      <c r="G16" s="36"/>
    </row>
    <row r="17" spans="1:7" ht="3.95" customHeight="1" thickBot="1" x14ac:dyDescent="0.3">
      <c r="A17" s="19"/>
      <c r="B17" s="15"/>
      <c r="C17" s="15"/>
      <c r="D17" s="15"/>
      <c r="E17" s="15"/>
      <c r="F17" s="17"/>
      <c r="G17" s="36"/>
    </row>
    <row r="18" spans="1:7" ht="15" customHeight="1" x14ac:dyDescent="0.25">
      <c r="A18" s="149" t="s">
        <v>2</v>
      </c>
      <c r="B18" s="150"/>
      <c r="C18" s="150"/>
      <c r="D18" s="161" t="s">
        <v>4</v>
      </c>
      <c r="E18" s="162"/>
      <c r="F18" s="176">
        <f>IF(D18=Dropdown!A7,-30,(IF(D18=Dropdown!A8,0,(IF(D18=Dropdown!A9,30,"&lt;-- Auswahl treffen")))))</f>
        <v>0</v>
      </c>
      <c r="G18" s="39"/>
    </row>
    <row r="19" spans="1:7" ht="15" customHeight="1" thickBot="1" x14ac:dyDescent="0.3">
      <c r="A19" s="149"/>
      <c r="B19" s="150"/>
      <c r="C19" s="150"/>
      <c r="D19" s="159"/>
      <c r="E19" s="160"/>
      <c r="F19" s="176"/>
      <c r="G19" s="39"/>
    </row>
    <row r="20" spans="1:7" ht="3.95" customHeight="1" thickBot="1" x14ac:dyDescent="0.3">
      <c r="A20" s="19"/>
      <c r="B20" s="15"/>
      <c r="C20" s="15"/>
      <c r="D20" s="15"/>
      <c r="E20" s="15"/>
      <c r="F20" s="17"/>
      <c r="G20" s="36"/>
    </row>
    <row r="21" spans="1:7" ht="15" customHeight="1" x14ac:dyDescent="0.25">
      <c r="A21" s="149" t="s">
        <v>74</v>
      </c>
      <c r="B21" s="150"/>
      <c r="C21" s="163"/>
      <c r="D21" s="161" t="s">
        <v>7</v>
      </c>
      <c r="E21" s="162"/>
      <c r="F21" s="177" t="str">
        <f>IF(D21=Dropdown!A13," ",(IF(D21=Dropdown!A14," ",(IF(D21=Dropdown!A15," ",(IF(D21=Dropdown!A16," ","&lt;-- Auswahl treffen")))))))</f>
        <v xml:space="preserve"> </v>
      </c>
      <c r="G21" s="39"/>
    </row>
    <row r="22" spans="1:7" ht="15" customHeight="1" x14ac:dyDescent="0.25">
      <c r="A22" s="149"/>
      <c r="B22" s="150"/>
      <c r="C22" s="163"/>
      <c r="D22" s="157"/>
      <c r="E22" s="158"/>
      <c r="F22" s="177"/>
      <c r="G22" s="39"/>
    </row>
    <row r="23" spans="1:7" ht="3.95" customHeight="1" x14ac:dyDescent="0.25">
      <c r="A23" s="19"/>
      <c r="B23" s="15"/>
      <c r="C23" s="15"/>
      <c r="D23" s="31"/>
      <c r="E23" s="32"/>
      <c r="F23" s="17"/>
      <c r="G23" s="36"/>
    </row>
    <row r="24" spans="1:7" ht="15" customHeight="1" x14ac:dyDescent="0.25">
      <c r="A24" s="155" t="s">
        <v>8</v>
      </c>
      <c r="B24" s="156"/>
      <c r="C24" s="156"/>
      <c r="D24" s="157">
        <v>2.5</v>
      </c>
      <c r="E24" s="158"/>
      <c r="F24" s="176">
        <f>IF(D24&lt;0,"Ungültiger Wert",(IF(D21=Dropdown!A13,(IF(D24=0,"&lt;-- Humus eingeben",(IF((D24&gt;0)*AND(D24&lt;1.5),20,(IF((D24&gt;=1.5)*AND(D24&lt;=2.5),0,-40)))))),(IF(D21=Dropdown!A14,(IF(D24&lt;=0,"&lt;-- Humus eingeben",(IF((D24&gt;0)*AND(D24&lt;1.8),20,(IF((D24&gt;=1.8)*AND(D24&lt;=3),0,-40)))))),(IF(D21=Dropdown!A15,(IF(D24&lt;=0,"&lt;-- Humus eingeben",(IF((D24&gt;0)*AND(D24&lt;4),0,-40)))),(IF(D21=Dropdown!A16,(IF(D24&lt;=0,"Humus eingeben",(IF((D24&gt;0)*AND(D24&lt;7),0,-40)))),"Auswahl Bodenart treffen")))))))))</f>
        <v>0</v>
      </c>
      <c r="G24" s="39"/>
    </row>
    <row r="25" spans="1:7" ht="15" customHeight="1" thickBot="1" x14ac:dyDescent="0.3">
      <c r="A25" s="155"/>
      <c r="B25" s="156"/>
      <c r="C25" s="156"/>
      <c r="D25" s="159"/>
      <c r="E25" s="160"/>
      <c r="F25" s="176"/>
      <c r="G25" s="39"/>
    </row>
    <row r="26" spans="1:7" ht="3.95" customHeight="1" thickBot="1" x14ac:dyDescent="0.3">
      <c r="A26" s="19"/>
      <c r="B26" s="15"/>
      <c r="C26" s="15"/>
      <c r="D26" s="15"/>
      <c r="E26" s="15"/>
      <c r="F26" s="17"/>
      <c r="G26" s="36"/>
    </row>
    <row r="27" spans="1:7" ht="15" customHeight="1" x14ac:dyDescent="0.25">
      <c r="A27" s="178" t="s">
        <v>77</v>
      </c>
      <c r="B27" s="179"/>
      <c r="C27" s="187"/>
      <c r="D27" s="161" t="s">
        <v>75</v>
      </c>
      <c r="E27" s="162"/>
      <c r="F27" s="177" t="str">
        <f>IF(D27&lt;=0,"&lt;-- Auswahl treffen"," ")</f>
        <v xml:space="preserve"> </v>
      </c>
      <c r="G27" s="39"/>
    </row>
    <row r="28" spans="1:7" ht="15" customHeight="1" x14ac:dyDescent="0.25">
      <c r="A28" s="178"/>
      <c r="B28" s="179"/>
      <c r="C28" s="187"/>
      <c r="D28" s="157"/>
      <c r="E28" s="158"/>
      <c r="F28" s="177"/>
      <c r="G28" s="39"/>
    </row>
    <row r="29" spans="1:7" ht="3.95" customHeight="1" x14ac:dyDescent="0.25">
      <c r="A29" s="178"/>
      <c r="B29" s="179"/>
      <c r="C29" s="15"/>
      <c r="D29" s="31"/>
      <c r="E29" s="32"/>
      <c r="F29" s="17"/>
      <c r="G29" s="36"/>
    </row>
    <row r="30" spans="1:7" ht="15" customHeight="1" x14ac:dyDescent="0.25">
      <c r="A30" s="178"/>
      <c r="B30" s="179"/>
      <c r="C30" s="188"/>
      <c r="D30" s="157" t="s">
        <v>15</v>
      </c>
      <c r="E30" s="158"/>
      <c r="F30" s="176">
        <f>IF(D27=0,"Beide Felder Begrünung ausfüllen",((IF(D27=Dropdown!A31,(IF(D30&lt;=0,"&lt;-- Auswahl treffen",(IF(D30=Dropdown!A20,0,(IF(D30=Dropdown!A21,20,IF(D30=Dropdown!A22,0,IF(D30=Dropdown!A23,0,IF(D30=Dropdown!A24,-15,IF(D30=Dropdown!A25,-20,-40)))))))))),(IF(D30&lt;=0,"&lt;-- Auswahl treffen",(IF(D30=Dropdown!A20,0,(IF(D30=Dropdown!A21,40,IF(D30=Dropdown!A22,0,IF(D30=Dropdown!A23,0,IF(D30=Dropdown!A24,-30,IF(D30=Dropdown!A25,-40,-80))))))))))))))</f>
        <v>0</v>
      </c>
      <c r="G30" s="39"/>
    </row>
    <row r="31" spans="1:7" ht="15" customHeight="1" thickBot="1" x14ac:dyDescent="0.3">
      <c r="A31" s="178"/>
      <c r="B31" s="179"/>
      <c r="C31" s="188"/>
      <c r="D31" s="159"/>
      <c r="E31" s="160"/>
      <c r="F31" s="176"/>
      <c r="G31" s="39"/>
    </row>
    <row r="32" spans="1:7" ht="3.95" customHeight="1" thickBot="1" x14ac:dyDescent="0.3">
      <c r="A32" s="20"/>
      <c r="B32" s="21"/>
      <c r="C32" s="15"/>
      <c r="D32" s="15"/>
      <c r="E32" s="15"/>
      <c r="F32" s="17"/>
      <c r="G32" s="36"/>
    </row>
    <row r="33" spans="1:7" ht="15" customHeight="1" x14ac:dyDescent="0.25">
      <c r="A33" s="178" t="s">
        <v>16</v>
      </c>
      <c r="B33" s="179"/>
      <c r="C33" s="187"/>
      <c r="D33" s="180" t="s">
        <v>34</v>
      </c>
      <c r="E33" s="181"/>
      <c r="F33" s="176">
        <f>IF(D33&lt;=0,"&lt;-- Auswahl treffen",(IF(D33=Dropdown!A35,0,(IF(D33=Dropdown!A36,-20,(IF(D33=Dropdown!A37,-10,(IF(D33=Dropdown!A38,-50,(IF(D33=Dropdown!A39,-25,(IF(D33=Dropdown!A40,-100,(IF(D33=Dropdown!A41,-50,(IF(D33=Dropdown!A42,-35,-60)))))))))))))))))</f>
        <v>0</v>
      </c>
      <c r="G33" s="39"/>
    </row>
    <row r="34" spans="1:7" ht="15" customHeight="1" thickBot="1" x14ac:dyDescent="0.3">
      <c r="A34" s="178"/>
      <c r="B34" s="179"/>
      <c r="C34" s="187"/>
      <c r="D34" s="182"/>
      <c r="E34" s="183"/>
      <c r="F34" s="176"/>
      <c r="G34" s="39"/>
    </row>
    <row r="35" spans="1:7" ht="3.95" customHeight="1" thickBot="1" x14ac:dyDescent="0.3">
      <c r="A35" s="22"/>
      <c r="B35" s="23"/>
      <c r="C35" s="15"/>
      <c r="D35" s="2"/>
      <c r="E35" s="2"/>
      <c r="F35" s="17"/>
      <c r="G35" s="36"/>
    </row>
    <row r="36" spans="1:7" ht="15" customHeight="1" x14ac:dyDescent="0.25">
      <c r="A36" s="178" t="s">
        <v>33</v>
      </c>
      <c r="B36" s="179"/>
      <c r="C36" s="15"/>
      <c r="D36" s="161" t="s">
        <v>32</v>
      </c>
      <c r="E36" s="162"/>
      <c r="F36" s="176">
        <f>IF(D36&lt;=0,"&lt;-- Auswahl treffen",(IF(D36=Dropdown!A47,-20,(IF(D36=Dropdown!A48,-10,0)))))</f>
        <v>0</v>
      </c>
      <c r="G36" s="39"/>
    </row>
    <row r="37" spans="1:7" ht="15" customHeight="1" thickBot="1" x14ac:dyDescent="0.3">
      <c r="A37" s="178"/>
      <c r="B37" s="179"/>
      <c r="C37" s="15"/>
      <c r="D37" s="159"/>
      <c r="E37" s="160"/>
      <c r="F37" s="176"/>
      <c r="G37" s="39"/>
    </row>
    <row r="38" spans="1:7" ht="3.95" customHeight="1" thickBot="1" x14ac:dyDescent="0.3">
      <c r="A38" s="24"/>
      <c r="B38" s="25"/>
      <c r="C38" s="15"/>
      <c r="D38" s="69"/>
      <c r="E38" s="69"/>
      <c r="F38" s="17"/>
      <c r="G38" s="36"/>
    </row>
    <row r="39" spans="1:7" ht="19.5" customHeight="1" x14ac:dyDescent="0.25">
      <c r="A39" s="178" t="s">
        <v>17</v>
      </c>
      <c r="B39" s="179"/>
      <c r="C39" s="179"/>
      <c r="D39" s="161" t="s">
        <v>18</v>
      </c>
      <c r="E39" s="162"/>
      <c r="F39" s="176">
        <f>IF(D39&lt;=0,"&lt;-- Auswahl treffen",(IF(D39=Dropdown!A53,-20,(IF(D39=Dropdown!A54,-10,0)))))</f>
        <v>0</v>
      </c>
      <c r="G39" s="39"/>
    </row>
    <row r="40" spans="1:7" ht="11.45" customHeight="1" thickBot="1" x14ac:dyDescent="0.3">
      <c r="A40" s="178"/>
      <c r="B40" s="179"/>
      <c r="C40" s="179"/>
      <c r="D40" s="159"/>
      <c r="E40" s="160"/>
      <c r="F40" s="176"/>
      <c r="G40" s="39"/>
    </row>
    <row r="41" spans="1:7" ht="3.95" customHeight="1" x14ac:dyDescent="0.25">
      <c r="A41" s="20"/>
      <c r="B41" s="21"/>
      <c r="C41" s="15"/>
      <c r="D41" s="69"/>
      <c r="E41" s="69"/>
      <c r="F41" s="68"/>
      <c r="G41" s="39"/>
    </row>
    <row r="42" spans="1:7" ht="19.5" customHeight="1" thickBot="1" x14ac:dyDescent="0.35">
      <c r="A42" s="185" t="s">
        <v>39</v>
      </c>
      <c r="B42" s="186"/>
      <c r="C42" s="186"/>
      <c r="D42" s="186"/>
      <c r="E42" s="28"/>
      <c r="F42" s="26">
        <f>(IF(((D15&gt;0)*AND(D18&gt;0)*AND(D21&gt;0)*AND(D24&gt;0)*AND(D27&gt;0)*AND(D30&gt;0)*AND(D33&gt;0)*AND(D36&gt;0)*AND(D39&gt;0)),(IF(SUM(F13:F39)&gt;80,"Max. zulässiger Wert:  80 ",(IF(SUM(F13:F39)&lt;0,0,SUM(F13:F39))))),"Bitte alle Felder ausfüllen"))</f>
        <v>40</v>
      </c>
      <c r="G42" s="40"/>
    </row>
    <row r="43" spans="1:7" ht="24" customHeight="1" thickBot="1" x14ac:dyDescent="0.35">
      <c r="A43" s="29" t="s">
        <v>28</v>
      </c>
      <c r="B43" s="33"/>
      <c r="C43" s="16" t="s">
        <v>29</v>
      </c>
      <c r="D43" s="173"/>
      <c r="E43" s="174"/>
      <c r="F43" s="30" t="str">
        <f>(IF(D39&lt;=0,"",(IF(D36&lt;=0,"",(IF(D33&lt;=0,"",(IF(D30&lt;=0," ",(IF(D27&lt;=0,"",(IF(D24&lt;=0," ",(IF(D21&lt;=0," ",(IF(D18&lt;=0," ",(IF(D15&lt;=0," ",(IF(D10=Dropdown!C30,(IF(F42&gt;=50,"Max. 150 kg ges.-N organisch in 3 Jahren","")),(IF(F42&gt;=80,"Max. 240 kg ges.-N organisch in 3 Jahren",""))))))))))))))))))))))</f>
        <v/>
      </c>
      <c r="G43" s="41"/>
    </row>
    <row r="44" spans="1:7" ht="9.75" customHeight="1" thickBot="1" x14ac:dyDescent="0.3">
      <c r="A44" s="55"/>
      <c r="B44" s="56"/>
      <c r="C44" s="56"/>
      <c r="D44" s="53" t="s">
        <v>79</v>
      </c>
      <c r="E44" s="56"/>
      <c r="F44" s="54" t="s">
        <v>135</v>
      </c>
      <c r="G44" s="43"/>
    </row>
    <row r="45" spans="1:7" x14ac:dyDescent="0.25">
      <c r="G45" s="36"/>
    </row>
    <row r="46" spans="1:7" x14ac:dyDescent="0.25">
      <c r="A46" s="97"/>
      <c r="B46" s="98"/>
      <c r="C46" s="49"/>
      <c r="F46" s="99"/>
    </row>
    <row r="47" spans="1:7" x14ac:dyDescent="0.25">
      <c r="A47" s="49"/>
      <c r="B47" s="49"/>
      <c r="C47" s="49"/>
    </row>
    <row r="48" spans="1:7" x14ac:dyDescent="0.25">
      <c r="A48" s="101"/>
    </row>
    <row r="49" spans="1:1" x14ac:dyDescent="0.25">
      <c r="A49" s="101"/>
    </row>
    <row r="50" spans="1:1" x14ac:dyDescent="0.25">
      <c r="A50" s="101"/>
    </row>
    <row r="51" spans="1:1" x14ac:dyDescent="0.25">
      <c r="A51" s="101"/>
    </row>
    <row r="52" spans="1:1" x14ac:dyDescent="0.25">
      <c r="A52" s="101"/>
    </row>
    <row r="53" spans="1:1" x14ac:dyDescent="0.25">
      <c r="A53" s="101"/>
    </row>
    <row r="54" spans="1:1" x14ac:dyDescent="0.25">
      <c r="A54" s="101"/>
    </row>
    <row r="55" spans="1:1" x14ac:dyDescent="0.25">
      <c r="A55" s="101"/>
    </row>
    <row r="56" spans="1:1" x14ac:dyDescent="0.25">
      <c r="A56" s="101"/>
    </row>
    <row r="57" spans="1:1" x14ac:dyDescent="0.25">
      <c r="A57" s="101"/>
    </row>
    <row r="58" spans="1:1" x14ac:dyDescent="0.25">
      <c r="A58" s="101"/>
    </row>
    <row r="59" spans="1:1" x14ac:dyDescent="0.25">
      <c r="A59" s="101"/>
    </row>
    <row r="60" spans="1:1" x14ac:dyDescent="0.25">
      <c r="A60" s="101"/>
    </row>
    <row r="61" spans="1:1" x14ac:dyDescent="0.25">
      <c r="A61" s="101"/>
    </row>
    <row r="62" spans="1:1" x14ac:dyDescent="0.25">
      <c r="A62" s="101"/>
    </row>
    <row r="63" spans="1:1" x14ac:dyDescent="0.25">
      <c r="A63" s="101"/>
    </row>
    <row r="64" spans="1:1" x14ac:dyDescent="0.25">
      <c r="A64" s="101"/>
    </row>
    <row r="65" spans="1:1" x14ac:dyDescent="0.25">
      <c r="A65" s="101"/>
    </row>
    <row r="66" spans="1:1" x14ac:dyDescent="0.25">
      <c r="A66" s="101"/>
    </row>
    <row r="67" spans="1:1" x14ac:dyDescent="0.25">
      <c r="A67" s="101"/>
    </row>
    <row r="68" spans="1:1" x14ac:dyDescent="0.25">
      <c r="A68" s="101"/>
    </row>
    <row r="69" spans="1:1" x14ac:dyDescent="0.25">
      <c r="A69" s="101"/>
    </row>
    <row r="70" spans="1:1" x14ac:dyDescent="0.25">
      <c r="A70" s="101"/>
    </row>
    <row r="71" spans="1:1" x14ac:dyDescent="0.25">
      <c r="A71" s="101"/>
    </row>
    <row r="72" spans="1:1" x14ac:dyDescent="0.25">
      <c r="A72" s="101"/>
    </row>
    <row r="73" spans="1:1" x14ac:dyDescent="0.25">
      <c r="A73" s="101"/>
    </row>
    <row r="74" spans="1:1" x14ac:dyDescent="0.25">
      <c r="A74" s="101"/>
    </row>
    <row r="75" spans="1:1" x14ac:dyDescent="0.25">
      <c r="A75" s="101"/>
    </row>
    <row r="76" spans="1:1" x14ac:dyDescent="0.25">
      <c r="A76" s="101"/>
    </row>
    <row r="77" spans="1:1" x14ac:dyDescent="0.25">
      <c r="A77" s="101"/>
    </row>
    <row r="78" spans="1:1" x14ac:dyDescent="0.25">
      <c r="A78" s="101"/>
    </row>
    <row r="79" spans="1:1" x14ac:dyDescent="0.25">
      <c r="A79" s="101"/>
    </row>
    <row r="80" spans="1:1" x14ac:dyDescent="0.25">
      <c r="A80" s="101"/>
    </row>
    <row r="81" spans="1:1" x14ac:dyDescent="0.25">
      <c r="A81" s="101"/>
    </row>
  </sheetData>
  <sheetProtection password="E570" sheet="1" objects="1" scenarios="1" selectLockedCells="1"/>
  <mergeCells count="41">
    <mergeCell ref="A1:E2"/>
    <mergeCell ref="B3:C3"/>
    <mergeCell ref="B4:C4"/>
    <mergeCell ref="A13:C13"/>
    <mergeCell ref="A15:C16"/>
    <mergeCell ref="D15:E16"/>
    <mergeCell ref="F15:F16"/>
    <mergeCell ref="B5:C5"/>
    <mergeCell ref="B6:C6"/>
    <mergeCell ref="D13:E13"/>
    <mergeCell ref="A10:C11"/>
    <mergeCell ref="D10:E11"/>
    <mergeCell ref="A21:B22"/>
    <mergeCell ref="C21:C22"/>
    <mergeCell ref="D21:E22"/>
    <mergeCell ref="F21:F22"/>
    <mergeCell ref="A18:C19"/>
    <mergeCell ref="D18:E19"/>
    <mergeCell ref="F18:F19"/>
    <mergeCell ref="A33:B34"/>
    <mergeCell ref="C33:C34"/>
    <mergeCell ref="D33:E34"/>
    <mergeCell ref="F33:F34"/>
    <mergeCell ref="D24:E25"/>
    <mergeCell ref="F24:F25"/>
    <mergeCell ref="A24:C25"/>
    <mergeCell ref="A27:B31"/>
    <mergeCell ref="C27:C28"/>
    <mergeCell ref="D27:E28"/>
    <mergeCell ref="F27:F28"/>
    <mergeCell ref="C30:C31"/>
    <mergeCell ref="D30:E31"/>
    <mergeCell ref="F30:F31"/>
    <mergeCell ref="D43:E43"/>
    <mergeCell ref="A36:B37"/>
    <mergeCell ref="D36:E37"/>
    <mergeCell ref="F36:F37"/>
    <mergeCell ref="A39:C40"/>
    <mergeCell ref="D39:E40"/>
    <mergeCell ref="F39:F40"/>
    <mergeCell ref="A42:D42"/>
  </mergeCells>
  <dataValidations count="6">
    <dataValidation type="list" allowBlank="1" showInputMessage="1" showErrorMessage="1" sqref="D33:E34">
      <formula1>Leguminosen_Bearbeitung</formula1>
    </dataValidation>
    <dataValidation type="list" allowBlank="1" showInputMessage="1" showErrorMessage="1" sqref="D36:E37">
      <formula1>Begrünung_Sommer</formula1>
    </dataValidation>
    <dataValidation type="list" allowBlank="1" showInputMessage="1" showErrorMessage="1" sqref="D39:E40">
      <formula1>Abdeckung</formula1>
    </dataValidation>
    <dataValidation type="list" allowBlank="1" showInputMessage="1" showErrorMessage="1" sqref="D27">
      <formula1>Gassenanzahl</formula1>
    </dataValidation>
    <dataValidation type="list" allowBlank="1" showInputMessage="1" showErrorMessage="1" sqref="D30">
      <formula1>DauerbegrünungohneLeguminosen</formula1>
    </dataValidation>
    <dataValidation type="list" allowBlank="1" showInputMessage="1" showErrorMessage="1" sqref="D18">
      <formula1>Rebenwachstum</formula1>
    </dataValidation>
  </dataValidations>
  <hyperlinks>
    <hyperlink ref="B3:C5" location="Grunddaten!B3" display="Grunddaten!B3"/>
    <hyperlink ref="E3" location="Grunddaten!F3" display="Grunddaten!F3"/>
    <hyperlink ref="E5" location="Grunddaten!C32" display="Grunddaten!C32"/>
    <hyperlink ref="D8" location="Grunddaten!C31" display="wechseln zu Grunddaten"/>
  </hyperlinks>
  <pageMargins left="0.23622047244094491" right="0.23622047244094491" top="0.55118110236220474" bottom="0.6889763779527559" header="0.31496062992125984" footer="0.31496062992125984"/>
  <pageSetup paperSize="9"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Dropdown!$A$13:$A$16</xm:f>
          </x14:formula1>
          <xm:sqref>D21:E22</xm:sqref>
        </x14:dataValidation>
        <x14:dataValidation type="list" allowBlank="1" showInputMessage="1" showErrorMessage="1">
          <x14:formula1>
            <xm:f>Dropdown!$C$30:$C$31</xm:f>
          </x14:formula1>
          <xm:sqref>D10:E11</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1"/>
  <sheetViews>
    <sheetView zoomScaleNormal="100" workbookViewId="0">
      <selection activeCell="D8" sqref="D8"/>
    </sheetView>
  </sheetViews>
  <sheetFormatPr baseColWidth="10" defaultRowHeight="15" x14ac:dyDescent="0.25"/>
  <cols>
    <col min="1" max="1" width="8" style="77" customWidth="1"/>
    <col min="2" max="2" width="21.85546875" style="77" customWidth="1"/>
    <col min="3" max="3" width="23.85546875" style="77" customWidth="1"/>
    <col min="4" max="4" width="20.42578125" style="77" customWidth="1"/>
    <col min="5" max="5" width="31.42578125" style="77" customWidth="1"/>
    <col min="6" max="6" width="35.85546875" style="86" customWidth="1"/>
    <col min="7" max="7" width="0.7109375" style="100" customWidth="1"/>
    <col min="8" max="16384" width="11.42578125" style="77"/>
  </cols>
  <sheetData>
    <row r="1" spans="1:7" s="94" customFormat="1" ht="15" customHeight="1" x14ac:dyDescent="0.3">
      <c r="A1" s="131" t="s">
        <v>0</v>
      </c>
      <c r="B1" s="132"/>
      <c r="C1" s="132"/>
      <c r="D1" s="132"/>
      <c r="E1" s="132"/>
      <c r="F1" s="3" t="s">
        <v>22</v>
      </c>
      <c r="G1" s="35"/>
    </row>
    <row r="2" spans="1:7" s="94" customFormat="1" ht="15" customHeight="1" thickBot="1" x14ac:dyDescent="0.35">
      <c r="A2" s="133"/>
      <c r="B2" s="134"/>
      <c r="C2" s="134"/>
      <c r="D2" s="134"/>
      <c r="E2" s="134"/>
      <c r="F2" s="4" t="s">
        <v>23</v>
      </c>
      <c r="G2" s="35"/>
    </row>
    <row r="3" spans="1:7" ht="15" customHeight="1" thickBot="1" x14ac:dyDescent="0.3">
      <c r="A3" s="5" t="s">
        <v>20</v>
      </c>
      <c r="B3" s="191" t="str">
        <f>IF(Grunddaten!C3&lt;=0," ",Grunddaten!C3)</f>
        <v xml:space="preserve"> </v>
      </c>
      <c r="C3" s="192"/>
      <c r="D3" s="8" t="s">
        <v>19</v>
      </c>
      <c r="E3" s="102">
        <f>IF(Grunddaten!F3&lt;=0," ",Grunddaten!F3)</f>
        <v>2018</v>
      </c>
      <c r="F3" s="4" t="s">
        <v>24</v>
      </c>
      <c r="G3" s="35"/>
    </row>
    <row r="4" spans="1:7" ht="15" customHeight="1" thickBot="1" x14ac:dyDescent="0.3">
      <c r="A4" s="5"/>
      <c r="B4" s="193" t="str">
        <f>IF(Grunddaten!C4&lt;=0," ",Grunddaten!C4)</f>
        <v xml:space="preserve"> </v>
      </c>
      <c r="C4" s="194"/>
      <c r="D4" s="6"/>
      <c r="E4" s="7"/>
      <c r="F4" s="4" t="s">
        <v>25</v>
      </c>
      <c r="G4" s="35"/>
    </row>
    <row r="5" spans="1:7" ht="15" customHeight="1" thickBot="1" x14ac:dyDescent="0.3">
      <c r="A5" s="5"/>
      <c r="B5" s="189" t="str">
        <f>IF(Grunddaten!C5&lt;=0," ",Grunddaten!C5)</f>
        <v xml:space="preserve"> </v>
      </c>
      <c r="C5" s="190"/>
      <c r="D5" s="8" t="s">
        <v>26</v>
      </c>
      <c r="E5" s="104" t="str">
        <f>IF(Grunddaten!C33&lt;=0," ",Grunddaten!C33)</f>
        <v xml:space="preserve"> </v>
      </c>
      <c r="F5" s="4"/>
      <c r="G5" s="35"/>
    </row>
    <row r="6" spans="1:7" ht="3.95" customHeight="1" thickBot="1" x14ac:dyDescent="0.3">
      <c r="A6" s="9"/>
      <c r="B6" s="166"/>
      <c r="C6" s="166"/>
      <c r="D6" s="10"/>
      <c r="E6" s="11"/>
      <c r="F6" s="12"/>
      <c r="G6" s="42"/>
    </row>
    <row r="7" spans="1:7" ht="6" customHeight="1" x14ac:dyDescent="0.25">
      <c r="A7" s="13"/>
      <c r="B7" s="14"/>
      <c r="C7" s="15"/>
      <c r="D7" s="16"/>
      <c r="E7" s="16"/>
      <c r="F7" s="17"/>
      <c r="G7" s="36"/>
    </row>
    <row r="8" spans="1:7" ht="14.1" customHeight="1" x14ac:dyDescent="0.25">
      <c r="A8" s="47"/>
      <c r="B8" s="48"/>
      <c r="C8" s="15"/>
      <c r="D8" s="93" t="s">
        <v>110</v>
      </c>
      <c r="E8" s="82"/>
      <c r="F8" s="18" t="s">
        <v>27</v>
      </c>
      <c r="G8" s="37"/>
    </row>
    <row r="9" spans="1:7" ht="3.95" customHeight="1" thickBot="1" x14ac:dyDescent="0.3">
      <c r="A9" s="47"/>
      <c r="B9" s="48"/>
      <c r="C9" s="15"/>
      <c r="D9" s="125"/>
      <c r="E9" s="82"/>
      <c r="F9" s="18"/>
      <c r="G9" s="37"/>
    </row>
    <row r="10" spans="1:7" ht="14.1" customHeight="1" x14ac:dyDescent="0.25">
      <c r="A10" s="149" t="s">
        <v>139</v>
      </c>
      <c r="B10" s="150"/>
      <c r="C10" s="150"/>
      <c r="D10" s="151" t="s">
        <v>137</v>
      </c>
      <c r="E10" s="152"/>
      <c r="F10" s="18"/>
      <c r="G10" s="37"/>
    </row>
    <row r="11" spans="1:7" ht="14.1" customHeight="1" thickBot="1" x14ac:dyDescent="0.3">
      <c r="A11" s="149"/>
      <c r="B11" s="150"/>
      <c r="C11" s="150"/>
      <c r="D11" s="153"/>
      <c r="E11" s="154"/>
      <c r="F11" s="18"/>
      <c r="G11" s="37"/>
    </row>
    <row r="12" spans="1:7" ht="3.95" customHeight="1" x14ac:dyDescent="0.25">
      <c r="A12" s="19"/>
      <c r="B12" s="15"/>
      <c r="C12" s="15"/>
      <c r="D12" s="50"/>
      <c r="E12" s="50"/>
      <c r="F12" s="17"/>
      <c r="G12" s="36"/>
    </row>
    <row r="13" spans="1:7" x14ac:dyDescent="0.25">
      <c r="A13" s="164" t="s">
        <v>1</v>
      </c>
      <c r="B13" s="165"/>
      <c r="C13" s="165"/>
      <c r="D13" s="184"/>
      <c r="E13" s="184"/>
      <c r="F13" s="27">
        <v>40</v>
      </c>
      <c r="G13" s="38"/>
    </row>
    <row r="14" spans="1:7" ht="3.95" customHeight="1" thickBot="1" x14ac:dyDescent="0.3">
      <c r="A14" s="95"/>
      <c r="B14" s="96"/>
      <c r="C14" s="15"/>
      <c r="D14" s="15"/>
      <c r="E14" s="15"/>
      <c r="F14" s="17"/>
      <c r="G14" s="36"/>
    </row>
    <row r="15" spans="1:7" ht="15" customHeight="1" x14ac:dyDescent="0.25">
      <c r="A15" s="155" t="s">
        <v>21</v>
      </c>
      <c r="B15" s="156"/>
      <c r="C15" s="156"/>
      <c r="D15" s="161">
        <v>5</v>
      </c>
      <c r="E15" s="162"/>
      <c r="F15" s="175">
        <f>IF(D15&lt;0,"Ungültiger Wert",IF(D15=0,"&lt;-- Traubenertrag eintragen",IF(D15&gt;14,10,0)))</f>
        <v>0</v>
      </c>
      <c r="G15" s="36"/>
    </row>
    <row r="16" spans="1:7" ht="15" customHeight="1" thickBot="1" x14ac:dyDescent="0.3">
      <c r="A16" s="155"/>
      <c r="B16" s="156"/>
      <c r="C16" s="156"/>
      <c r="D16" s="159"/>
      <c r="E16" s="160"/>
      <c r="F16" s="175"/>
      <c r="G16" s="36"/>
    </row>
    <row r="17" spans="1:7" ht="3.95" customHeight="1" thickBot="1" x14ac:dyDescent="0.3">
      <c r="A17" s="19"/>
      <c r="B17" s="15"/>
      <c r="C17" s="15"/>
      <c r="D17" s="15"/>
      <c r="E17" s="15"/>
      <c r="F17" s="17"/>
      <c r="G17" s="36"/>
    </row>
    <row r="18" spans="1:7" ht="15" customHeight="1" x14ac:dyDescent="0.25">
      <c r="A18" s="149" t="s">
        <v>2</v>
      </c>
      <c r="B18" s="150"/>
      <c r="C18" s="150"/>
      <c r="D18" s="161" t="s">
        <v>4</v>
      </c>
      <c r="E18" s="162"/>
      <c r="F18" s="176">
        <f>IF(D18=Dropdown!A7,-30,(IF(D18=Dropdown!A8,0,(IF(D18=Dropdown!A9,30,"&lt;-- Auswahl treffen")))))</f>
        <v>0</v>
      </c>
      <c r="G18" s="39"/>
    </row>
    <row r="19" spans="1:7" ht="15" customHeight="1" thickBot="1" x14ac:dyDescent="0.3">
      <c r="A19" s="149"/>
      <c r="B19" s="150"/>
      <c r="C19" s="150"/>
      <c r="D19" s="159"/>
      <c r="E19" s="160"/>
      <c r="F19" s="176"/>
      <c r="G19" s="39"/>
    </row>
    <row r="20" spans="1:7" ht="3.95" customHeight="1" thickBot="1" x14ac:dyDescent="0.3">
      <c r="A20" s="19"/>
      <c r="B20" s="15"/>
      <c r="C20" s="15"/>
      <c r="D20" s="15"/>
      <c r="E20" s="15"/>
      <c r="F20" s="17"/>
      <c r="G20" s="36"/>
    </row>
    <row r="21" spans="1:7" ht="15" customHeight="1" x14ac:dyDescent="0.25">
      <c r="A21" s="149" t="s">
        <v>74</v>
      </c>
      <c r="B21" s="150"/>
      <c r="C21" s="163"/>
      <c r="D21" s="161" t="s">
        <v>7</v>
      </c>
      <c r="E21" s="162"/>
      <c r="F21" s="177" t="str">
        <f>IF(D21=Dropdown!A13," ",(IF(D21=Dropdown!A14," ",(IF(D21=Dropdown!A15," ",(IF(D21=Dropdown!A16," ","&lt;-- Auswahl treffen")))))))</f>
        <v xml:space="preserve"> </v>
      </c>
      <c r="G21" s="39"/>
    </row>
    <row r="22" spans="1:7" ht="15" customHeight="1" x14ac:dyDescent="0.25">
      <c r="A22" s="149"/>
      <c r="B22" s="150"/>
      <c r="C22" s="163"/>
      <c r="D22" s="157"/>
      <c r="E22" s="158"/>
      <c r="F22" s="177"/>
      <c r="G22" s="39"/>
    </row>
    <row r="23" spans="1:7" ht="3.95" customHeight="1" x14ac:dyDescent="0.25">
      <c r="A23" s="19"/>
      <c r="B23" s="15"/>
      <c r="C23" s="15"/>
      <c r="D23" s="31"/>
      <c r="E23" s="32"/>
      <c r="F23" s="17"/>
      <c r="G23" s="36"/>
    </row>
    <row r="24" spans="1:7" ht="15" customHeight="1" x14ac:dyDescent="0.25">
      <c r="A24" s="155" t="s">
        <v>8</v>
      </c>
      <c r="B24" s="156"/>
      <c r="C24" s="156"/>
      <c r="D24" s="157">
        <v>2.5</v>
      </c>
      <c r="E24" s="158"/>
      <c r="F24" s="176">
        <f>IF(D24&lt;0,"Ungültiger Wert",(IF(D21=Dropdown!A13,(IF(D24=0,"&lt;-- Humus eingeben",(IF((D24&gt;0)*AND(D24&lt;1.5),20,(IF((D24&gt;=1.5)*AND(D24&lt;=2.5),0,-40)))))),(IF(D21=Dropdown!A14,(IF(D24&lt;=0,"&lt;-- Humus eingeben",(IF((D24&gt;0)*AND(D24&lt;1.8),20,(IF((D24&gt;=1.8)*AND(D24&lt;=3),0,-40)))))),(IF(D21=Dropdown!A15,(IF(D24&lt;=0,"&lt;-- Humus eingeben",(IF((D24&gt;0)*AND(D24&lt;4),0,-40)))),(IF(D21=Dropdown!A16,(IF(D24&lt;=0,"Humus eingeben",(IF((D24&gt;0)*AND(D24&lt;7),0,-40)))),"Auswahl Bodenart treffen")))))))))</f>
        <v>0</v>
      </c>
      <c r="G24" s="39"/>
    </row>
    <row r="25" spans="1:7" ht="15" customHeight="1" thickBot="1" x14ac:dyDescent="0.3">
      <c r="A25" s="155"/>
      <c r="B25" s="156"/>
      <c r="C25" s="156"/>
      <c r="D25" s="159"/>
      <c r="E25" s="160"/>
      <c r="F25" s="176"/>
      <c r="G25" s="39"/>
    </row>
    <row r="26" spans="1:7" ht="3.95" customHeight="1" thickBot="1" x14ac:dyDescent="0.3">
      <c r="A26" s="19"/>
      <c r="B26" s="15"/>
      <c r="C26" s="15"/>
      <c r="D26" s="15"/>
      <c r="E26" s="15"/>
      <c r="F26" s="17"/>
      <c r="G26" s="36"/>
    </row>
    <row r="27" spans="1:7" ht="15" customHeight="1" x14ac:dyDescent="0.25">
      <c r="A27" s="178" t="s">
        <v>77</v>
      </c>
      <c r="B27" s="179"/>
      <c r="C27" s="187"/>
      <c r="D27" s="161" t="s">
        <v>75</v>
      </c>
      <c r="E27" s="162"/>
      <c r="F27" s="177" t="str">
        <f>IF(D27&lt;=0,"&lt;-- Auswahl treffen"," ")</f>
        <v xml:space="preserve"> </v>
      </c>
      <c r="G27" s="39"/>
    </row>
    <row r="28" spans="1:7" ht="15" customHeight="1" x14ac:dyDescent="0.25">
      <c r="A28" s="178"/>
      <c r="B28" s="179"/>
      <c r="C28" s="187"/>
      <c r="D28" s="157"/>
      <c r="E28" s="158"/>
      <c r="F28" s="177"/>
      <c r="G28" s="39"/>
    </row>
    <row r="29" spans="1:7" ht="3.95" customHeight="1" x14ac:dyDescent="0.25">
      <c r="A29" s="178"/>
      <c r="B29" s="179"/>
      <c r="C29" s="15"/>
      <c r="D29" s="31"/>
      <c r="E29" s="32"/>
      <c r="F29" s="17"/>
      <c r="G29" s="36"/>
    </row>
    <row r="30" spans="1:7" ht="15" customHeight="1" x14ac:dyDescent="0.25">
      <c r="A30" s="178"/>
      <c r="B30" s="179"/>
      <c r="C30" s="188"/>
      <c r="D30" s="157" t="s">
        <v>15</v>
      </c>
      <c r="E30" s="158"/>
      <c r="F30" s="176">
        <f>IF(D27=0,"Beide Felder Begrünung ausfüllen",((IF(D27=Dropdown!A31,(IF(D30&lt;=0,"&lt;-- Auswahl treffen",(IF(D30=Dropdown!A20,0,(IF(D30=Dropdown!A21,20,IF(D30=Dropdown!A22,0,IF(D30=Dropdown!A23,0,IF(D30=Dropdown!A24,-15,IF(D30=Dropdown!A25,-20,-40)))))))))),(IF(D30&lt;=0,"&lt;-- Auswahl treffen",(IF(D30=Dropdown!A20,0,(IF(D30=Dropdown!A21,40,IF(D30=Dropdown!A22,0,IF(D30=Dropdown!A23,0,IF(D30=Dropdown!A24,-30,IF(D30=Dropdown!A25,-40,-80))))))))))))))</f>
        <v>0</v>
      </c>
      <c r="G30" s="39"/>
    </row>
    <row r="31" spans="1:7" ht="15" customHeight="1" thickBot="1" x14ac:dyDescent="0.3">
      <c r="A31" s="178"/>
      <c r="B31" s="179"/>
      <c r="C31" s="188"/>
      <c r="D31" s="159"/>
      <c r="E31" s="160"/>
      <c r="F31" s="176"/>
      <c r="G31" s="39"/>
    </row>
    <row r="32" spans="1:7" ht="3.95" customHeight="1" thickBot="1" x14ac:dyDescent="0.3">
      <c r="A32" s="20"/>
      <c r="B32" s="21"/>
      <c r="C32" s="15"/>
      <c r="D32" s="15"/>
      <c r="E32" s="15"/>
      <c r="F32" s="17"/>
      <c r="G32" s="36"/>
    </row>
    <row r="33" spans="1:7" ht="15" customHeight="1" x14ac:dyDescent="0.25">
      <c r="A33" s="178" t="s">
        <v>16</v>
      </c>
      <c r="B33" s="179"/>
      <c r="C33" s="187"/>
      <c r="D33" s="180" t="s">
        <v>34</v>
      </c>
      <c r="E33" s="181"/>
      <c r="F33" s="176">
        <f>IF(D33&lt;=0,"&lt;-- Auswahl treffen",(IF(D33=Dropdown!A35,0,(IF(D33=Dropdown!A36,-20,(IF(D33=Dropdown!A37,-10,(IF(D33=Dropdown!A38,-50,(IF(D33=Dropdown!A39,-25,(IF(D33=Dropdown!A40,-100,(IF(D33=Dropdown!A41,-50,(IF(D33=Dropdown!A42,-35,-60)))))))))))))))))</f>
        <v>0</v>
      </c>
      <c r="G33" s="39"/>
    </row>
    <row r="34" spans="1:7" ht="15" customHeight="1" thickBot="1" x14ac:dyDescent="0.3">
      <c r="A34" s="178"/>
      <c r="B34" s="179"/>
      <c r="C34" s="187"/>
      <c r="D34" s="182"/>
      <c r="E34" s="183"/>
      <c r="F34" s="176"/>
      <c r="G34" s="39"/>
    </row>
    <row r="35" spans="1:7" ht="3.95" customHeight="1" thickBot="1" x14ac:dyDescent="0.3">
      <c r="A35" s="22"/>
      <c r="B35" s="23"/>
      <c r="C35" s="15"/>
      <c r="D35" s="2"/>
      <c r="E35" s="2"/>
      <c r="F35" s="17"/>
      <c r="G35" s="36"/>
    </row>
    <row r="36" spans="1:7" ht="15" customHeight="1" x14ac:dyDescent="0.25">
      <c r="A36" s="178" t="s">
        <v>33</v>
      </c>
      <c r="B36" s="179"/>
      <c r="C36" s="15"/>
      <c r="D36" s="161" t="s">
        <v>32</v>
      </c>
      <c r="E36" s="162"/>
      <c r="F36" s="176">
        <f>IF(D36&lt;=0,"&lt;-- Auswahl treffen",(IF(D36=Dropdown!A47,-20,(IF(D36=Dropdown!A48,-10,0)))))</f>
        <v>0</v>
      </c>
      <c r="G36" s="39"/>
    </row>
    <row r="37" spans="1:7" ht="15" customHeight="1" thickBot="1" x14ac:dyDescent="0.3">
      <c r="A37" s="178"/>
      <c r="B37" s="179"/>
      <c r="C37" s="15"/>
      <c r="D37" s="159"/>
      <c r="E37" s="160"/>
      <c r="F37" s="176"/>
      <c r="G37" s="39"/>
    </row>
    <row r="38" spans="1:7" ht="3.95" customHeight="1" thickBot="1" x14ac:dyDescent="0.3">
      <c r="A38" s="24"/>
      <c r="B38" s="25"/>
      <c r="C38" s="15"/>
      <c r="D38" s="69"/>
      <c r="E38" s="69"/>
      <c r="F38" s="17"/>
      <c r="G38" s="36"/>
    </row>
    <row r="39" spans="1:7" ht="19.5" customHeight="1" x14ac:dyDescent="0.25">
      <c r="A39" s="178" t="s">
        <v>17</v>
      </c>
      <c r="B39" s="179"/>
      <c r="C39" s="179"/>
      <c r="D39" s="161" t="s">
        <v>18</v>
      </c>
      <c r="E39" s="162"/>
      <c r="F39" s="176">
        <f>IF(D39&lt;=0,"&lt;-- Auswahl treffen",(IF(D39=Dropdown!A53,-20,(IF(D39=Dropdown!A54,-10,0)))))</f>
        <v>0</v>
      </c>
      <c r="G39" s="39"/>
    </row>
    <row r="40" spans="1:7" ht="11.45" customHeight="1" thickBot="1" x14ac:dyDescent="0.3">
      <c r="A40" s="178"/>
      <c r="B40" s="179"/>
      <c r="C40" s="179"/>
      <c r="D40" s="159"/>
      <c r="E40" s="160"/>
      <c r="F40" s="176"/>
      <c r="G40" s="39"/>
    </row>
    <row r="41" spans="1:7" ht="3.95" customHeight="1" x14ac:dyDescent="0.25">
      <c r="A41" s="20"/>
      <c r="B41" s="21"/>
      <c r="C41" s="15"/>
      <c r="D41" s="69"/>
      <c r="E41" s="69"/>
      <c r="F41" s="68"/>
      <c r="G41" s="39"/>
    </row>
    <row r="42" spans="1:7" ht="19.5" customHeight="1" thickBot="1" x14ac:dyDescent="0.35">
      <c r="A42" s="185" t="s">
        <v>39</v>
      </c>
      <c r="B42" s="186"/>
      <c r="C42" s="186"/>
      <c r="D42" s="186"/>
      <c r="E42" s="28"/>
      <c r="F42" s="26">
        <f>(IF(((D15&gt;0)*AND(D18&gt;0)*AND(D21&gt;0)*AND(D24&gt;0)*AND(D27&gt;0)*AND(D30&gt;0)*AND(D33&gt;0)*AND(D36&gt;0)*AND(D39&gt;0)),(IF(SUM(F13:F39)&gt;80,"Max. zulässiger Wert:  80 ",(IF(SUM(F13:F39)&lt;0,0,SUM(F13:F39))))),"Bitte alle Felder ausfüllen"))</f>
        <v>40</v>
      </c>
      <c r="G42" s="40"/>
    </row>
    <row r="43" spans="1:7" ht="24" customHeight="1" thickBot="1" x14ac:dyDescent="0.35">
      <c r="A43" s="29" t="s">
        <v>28</v>
      </c>
      <c r="B43" s="33"/>
      <c r="C43" s="16" t="s">
        <v>29</v>
      </c>
      <c r="D43" s="173"/>
      <c r="E43" s="174"/>
      <c r="F43" s="30" t="str">
        <f>(IF(D39&lt;=0,"",(IF(D36&lt;=0,"",(IF(D33&lt;=0,"",(IF(D30&lt;=0," ",(IF(D27&lt;=0,"",(IF(D24&lt;=0," ",(IF(D21&lt;=0," ",(IF(D18&lt;=0," ",(IF(D15&lt;=0," ",(IF(D10=Dropdown!C30,(IF(F42&gt;=50,"Max. 150 kg ges.-N organisch in 3 Jahren","")),(IF(F42&gt;=80,"Max. 240 kg ges.-N organisch in 3 Jahren",""))))))))))))))))))))))</f>
        <v/>
      </c>
      <c r="G43" s="41"/>
    </row>
    <row r="44" spans="1:7" ht="9.75" customHeight="1" thickBot="1" x14ac:dyDescent="0.3">
      <c r="A44" s="55"/>
      <c r="B44" s="56"/>
      <c r="C44" s="56"/>
      <c r="D44" s="53" t="s">
        <v>79</v>
      </c>
      <c r="E44" s="56"/>
      <c r="F44" s="54" t="s">
        <v>135</v>
      </c>
      <c r="G44" s="43"/>
    </row>
    <row r="45" spans="1:7" x14ac:dyDescent="0.25">
      <c r="G45" s="36"/>
    </row>
    <row r="46" spans="1:7" x14ac:dyDescent="0.25">
      <c r="A46" s="97"/>
      <c r="B46" s="98"/>
      <c r="C46" s="49"/>
      <c r="F46" s="99"/>
    </row>
    <row r="47" spans="1:7" x14ac:dyDescent="0.25">
      <c r="A47" s="49"/>
      <c r="B47" s="49"/>
      <c r="C47" s="49"/>
    </row>
    <row r="48" spans="1:7" x14ac:dyDescent="0.25">
      <c r="A48" s="101"/>
    </row>
    <row r="49" spans="1:1" x14ac:dyDescent="0.25">
      <c r="A49" s="101"/>
    </row>
    <row r="50" spans="1:1" x14ac:dyDescent="0.25">
      <c r="A50" s="101"/>
    </row>
    <row r="51" spans="1:1" x14ac:dyDescent="0.25">
      <c r="A51" s="101"/>
    </row>
    <row r="52" spans="1:1" x14ac:dyDescent="0.25">
      <c r="A52" s="101"/>
    </row>
    <row r="53" spans="1:1" x14ac:dyDescent="0.25">
      <c r="A53" s="101"/>
    </row>
    <row r="54" spans="1:1" x14ac:dyDescent="0.25">
      <c r="A54" s="101"/>
    </row>
    <row r="55" spans="1:1" x14ac:dyDescent="0.25">
      <c r="A55" s="101"/>
    </row>
    <row r="56" spans="1:1" x14ac:dyDescent="0.25">
      <c r="A56" s="101"/>
    </row>
    <row r="57" spans="1:1" x14ac:dyDescent="0.25">
      <c r="A57" s="101"/>
    </row>
    <row r="58" spans="1:1" x14ac:dyDescent="0.25">
      <c r="A58" s="101"/>
    </row>
    <row r="59" spans="1:1" x14ac:dyDescent="0.25">
      <c r="A59" s="101"/>
    </row>
    <row r="60" spans="1:1" x14ac:dyDescent="0.25">
      <c r="A60" s="101"/>
    </row>
    <row r="61" spans="1:1" x14ac:dyDescent="0.25">
      <c r="A61" s="101"/>
    </row>
    <row r="62" spans="1:1" x14ac:dyDescent="0.25">
      <c r="A62" s="101"/>
    </row>
    <row r="63" spans="1:1" x14ac:dyDescent="0.25">
      <c r="A63" s="101"/>
    </row>
    <row r="64" spans="1:1" x14ac:dyDescent="0.25">
      <c r="A64" s="101"/>
    </row>
    <row r="65" spans="1:1" x14ac:dyDescent="0.25">
      <c r="A65" s="101"/>
    </row>
    <row r="66" spans="1:1" x14ac:dyDescent="0.25">
      <c r="A66" s="101"/>
    </row>
    <row r="67" spans="1:1" x14ac:dyDescent="0.25">
      <c r="A67" s="101"/>
    </row>
    <row r="68" spans="1:1" x14ac:dyDescent="0.25">
      <c r="A68" s="101"/>
    </row>
    <row r="69" spans="1:1" x14ac:dyDescent="0.25">
      <c r="A69" s="101"/>
    </row>
    <row r="70" spans="1:1" x14ac:dyDescent="0.25">
      <c r="A70" s="101"/>
    </row>
    <row r="71" spans="1:1" x14ac:dyDescent="0.25">
      <c r="A71" s="101"/>
    </row>
    <row r="72" spans="1:1" x14ac:dyDescent="0.25">
      <c r="A72" s="101"/>
    </row>
    <row r="73" spans="1:1" x14ac:dyDescent="0.25">
      <c r="A73" s="101"/>
    </row>
    <row r="74" spans="1:1" x14ac:dyDescent="0.25">
      <c r="A74" s="101"/>
    </row>
    <row r="75" spans="1:1" x14ac:dyDescent="0.25">
      <c r="A75" s="101"/>
    </row>
    <row r="76" spans="1:1" x14ac:dyDescent="0.25">
      <c r="A76" s="101"/>
    </row>
    <row r="77" spans="1:1" x14ac:dyDescent="0.25">
      <c r="A77" s="101"/>
    </row>
    <row r="78" spans="1:1" x14ac:dyDescent="0.25">
      <c r="A78" s="101"/>
    </row>
    <row r="79" spans="1:1" x14ac:dyDescent="0.25">
      <c r="A79" s="101"/>
    </row>
    <row r="80" spans="1:1" x14ac:dyDescent="0.25">
      <c r="A80" s="101"/>
    </row>
    <row r="81" spans="1:1" x14ac:dyDescent="0.25">
      <c r="A81" s="101"/>
    </row>
  </sheetData>
  <sheetProtection password="E570" sheet="1" objects="1" scenarios="1" selectLockedCells="1"/>
  <mergeCells count="41">
    <mergeCell ref="A1:E2"/>
    <mergeCell ref="B3:C3"/>
    <mergeCell ref="B4:C4"/>
    <mergeCell ref="A13:C13"/>
    <mergeCell ref="A15:C16"/>
    <mergeCell ref="D15:E16"/>
    <mergeCell ref="F15:F16"/>
    <mergeCell ref="B5:C5"/>
    <mergeCell ref="B6:C6"/>
    <mergeCell ref="D13:E13"/>
    <mergeCell ref="A10:C11"/>
    <mergeCell ref="D10:E11"/>
    <mergeCell ref="A21:B22"/>
    <mergeCell ref="C21:C22"/>
    <mergeCell ref="D21:E22"/>
    <mergeCell ref="F21:F22"/>
    <mergeCell ref="A18:C19"/>
    <mergeCell ref="D18:E19"/>
    <mergeCell ref="F18:F19"/>
    <mergeCell ref="A33:B34"/>
    <mergeCell ref="C33:C34"/>
    <mergeCell ref="D33:E34"/>
    <mergeCell ref="F33:F34"/>
    <mergeCell ref="D24:E25"/>
    <mergeCell ref="F24:F25"/>
    <mergeCell ref="A24:C25"/>
    <mergeCell ref="A27:B31"/>
    <mergeCell ref="C27:C28"/>
    <mergeCell ref="D27:E28"/>
    <mergeCell ref="F27:F28"/>
    <mergeCell ref="C30:C31"/>
    <mergeCell ref="D30:E31"/>
    <mergeCell ref="F30:F31"/>
    <mergeCell ref="D43:E43"/>
    <mergeCell ref="A36:B37"/>
    <mergeCell ref="D36:E37"/>
    <mergeCell ref="F36:F37"/>
    <mergeCell ref="A39:C40"/>
    <mergeCell ref="D39:E40"/>
    <mergeCell ref="F39:F40"/>
    <mergeCell ref="A42:D42"/>
  </mergeCells>
  <dataValidations count="6">
    <dataValidation type="list" allowBlank="1" showInputMessage="1" showErrorMessage="1" sqref="D33:E34">
      <formula1>Leguminosen_Bearbeitung</formula1>
    </dataValidation>
    <dataValidation type="list" allowBlank="1" showInputMessage="1" showErrorMessage="1" sqref="D36:E37">
      <formula1>Begrünung_Sommer</formula1>
    </dataValidation>
    <dataValidation type="list" allowBlank="1" showInputMessage="1" showErrorMessage="1" sqref="D39:E40">
      <formula1>Abdeckung</formula1>
    </dataValidation>
    <dataValidation type="list" allowBlank="1" showInputMessage="1" showErrorMessage="1" sqref="D27">
      <formula1>Gassenanzahl</formula1>
    </dataValidation>
    <dataValidation type="list" allowBlank="1" showInputMessage="1" showErrorMessage="1" sqref="D30">
      <formula1>DauerbegrünungohneLeguminosen</formula1>
    </dataValidation>
    <dataValidation type="list" allowBlank="1" showInputMessage="1" showErrorMessage="1" sqref="D18">
      <formula1>Rebenwachstum</formula1>
    </dataValidation>
  </dataValidations>
  <hyperlinks>
    <hyperlink ref="B3:C5" location="Grunddaten!C34" display="Grunddaten!C34"/>
    <hyperlink ref="E3" location="Grunddaten!F3" display="Grunddaten!F3"/>
    <hyperlink ref="D8" location="Grunddaten!C33" display="wechseln zu Grunddaten"/>
  </hyperlinks>
  <pageMargins left="0.23622047244094491" right="0.23622047244094491" top="0.55118110236220474" bottom="0.6889763779527559" header="0.31496062992125984" footer="0.31496062992125984"/>
  <pageSetup paperSize="9"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Dropdown!$A$13:$A$16</xm:f>
          </x14:formula1>
          <xm:sqref>D21:E22</xm:sqref>
        </x14:dataValidation>
        <x14:dataValidation type="list" allowBlank="1" showInputMessage="1" showErrorMessage="1">
          <x14:formula1>
            <xm:f>Dropdown!$C$30:$C$31</xm:f>
          </x14:formula1>
          <xm:sqref>D10:E11</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1"/>
  <sheetViews>
    <sheetView zoomScaleNormal="100" workbookViewId="0">
      <selection activeCell="D8" sqref="D8"/>
    </sheetView>
  </sheetViews>
  <sheetFormatPr baseColWidth="10" defaultRowHeight="15" x14ac:dyDescent="0.25"/>
  <cols>
    <col min="1" max="1" width="8" style="77" customWidth="1"/>
    <col min="2" max="2" width="21.85546875" style="77" customWidth="1"/>
    <col min="3" max="3" width="23.85546875" style="77" customWidth="1"/>
    <col min="4" max="4" width="20.42578125" style="77" customWidth="1"/>
    <col min="5" max="5" width="31.42578125" style="77" customWidth="1"/>
    <col min="6" max="6" width="35.85546875" style="86" customWidth="1"/>
    <col min="7" max="7" width="0.7109375" style="100" customWidth="1"/>
    <col min="8" max="16384" width="11.42578125" style="77"/>
  </cols>
  <sheetData>
    <row r="1" spans="1:7" s="94" customFormat="1" ht="15" customHeight="1" x14ac:dyDescent="0.3">
      <c r="A1" s="131" t="s">
        <v>0</v>
      </c>
      <c r="B1" s="132"/>
      <c r="C1" s="132"/>
      <c r="D1" s="132"/>
      <c r="E1" s="132"/>
      <c r="F1" s="3" t="s">
        <v>22</v>
      </c>
      <c r="G1" s="35"/>
    </row>
    <row r="2" spans="1:7" s="94" customFormat="1" ht="15" customHeight="1" thickBot="1" x14ac:dyDescent="0.35">
      <c r="A2" s="133"/>
      <c r="B2" s="134"/>
      <c r="C2" s="134"/>
      <c r="D2" s="134"/>
      <c r="E2" s="134"/>
      <c r="F2" s="4" t="s">
        <v>23</v>
      </c>
      <c r="G2" s="35"/>
    </row>
    <row r="3" spans="1:7" ht="15" customHeight="1" thickBot="1" x14ac:dyDescent="0.3">
      <c r="A3" s="5" t="s">
        <v>20</v>
      </c>
      <c r="B3" s="191" t="str">
        <f>IF(Grunddaten!C3&lt;=0," ",Grunddaten!C3)</f>
        <v xml:space="preserve"> </v>
      </c>
      <c r="C3" s="192"/>
      <c r="D3" s="8" t="s">
        <v>19</v>
      </c>
      <c r="E3" s="102">
        <f>IF(Grunddaten!F3&lt;=0," ",Grunddaten!F3)</f>
        <v>2018</v>
      </c>
      <c r="F3" s="4" t="s">
        <v>24</v>
      </c>
      <c r="G3" s="35"/>
    </row>
    <row r="4" spans="1:7" ht="15" customHeight="1" thickBot="1" x14ac:dyDescent="0.3">
      <c r="A4" s="5"/>
      <c r="B4" s="193" t="str">
        <f>IF(Grunddaten!C4&lt;=0," ",Grunddaten!C4)</f>
        <v xml:space="preserve"> </v>
      </c>
      <c r="C4" s="194"/>
      <c r="D4" s="6"/>
      <c r="E4" s="7"/>
      <c r="F4" s="4" t="s">
        <v>25</v>
      </c>
      <c r="G4" s="35"/>
    </row>
    <row r="5" spans="1:7" ht="15" customHeight="1" thickBot="1" x14ac:dyDescent="0.3">
      <c r="A5" s="5"/>
      <c r="B5" s="189" t="str">
        <f>IF(Grunddaten!C5&lt;=0," ",Grunddaten!C5)</f>
        <v xml:space="preserve"> </v>
      </c>
      <c r="C5" s="190"/>
      <c r="D5" s="8" t="s">
        <v>26</v>
      </c>
      <c r="E5" s="103" t="str">
        <f>IF(Grunddaten!C35&lt;=0," ",Grunddaten!C35)</f>
        <v xml:space="preserve"> </v>
      </c>
      <c r="F5" s="4"/>
      <c r="G5" s="35"/>
    </row>
    <row r="6" spans="1:7" ht="3.95" customHeight="1" thickBot="1" x14ac:dyDescent="0.3">
      <c r="A6" s="9"/>
      <c r="B6" s="166"/>
      <c r="C6" s="166"/>
      <c r="D6" s="10"/>
      <c r="E6" s="11"/>
      <c r="F6" s="12"/>
      <c r="G6" s="42"/>
    </row>
    <row r="7" spans="1:7" ht="6" customHeight="1" x14ac:dyDescent="0.25">
      <c r="A7" s="13"/>
      <c r="B7" s="14"/>
      <c r="C7" s="15"/>
      <c r="D7" s="16"/>
      <c r="E7" s="16"/>
      <c r="F7" s="17"/>
      <c r="G7" s="36"/>
    </row>
    <row r="8" spans="1:7" ht="14.1" customHeight="1" x14ac:dyDescent="0.25">
      <c r="A8" s="47"/>
      <c r="B8" s="48"/>
      <c r="C8" s="15"/>
      <c r="D8" s="93" t="s">
        <v>110</v>
      </c>
      <c r="E8" s="82"/>
      <c r="F8" s="18" t="s">
        <v>27</v>
      </c>
      <c r="G8" s="37"/>
    </row>
    <row r="9" spans="1:7" ht="3.95" customHeight="1" thickBot="1" x14ac:dyDescent="0.3">
      <c r="A9" s="47"/>
      <c r="B9" s="48"/>
      <c r="C9" s="15"/>
      <c r="D9" s="125"/>
      <c r="E9" s="82"/>
      <c r="F9" s="18"/>
      <c r="G9" s="37"/>
    </row>
    <row r="10" spans="1:7" ht="14.1" customHeight="1" x14ac:dyDescent="0.25">
      <c r="A10" s="149" t="s">
        <v>139</v>
      </c>
      <c r="B10" s="150"/>
      <c r="C10" s="150"/>
      <c r="D10" s="151" t="s">
        <v>137</v>
      </c>
      <c r="E10" s="152"/>
      <c r="F10" s="18"/>
      <c r="G10" s="37"/>
    </row>
    <row r="11" spans="1:7" ht="14.1" customHeight="1" thickBot="1" x14ac:dyDescent="0.3">
      <c r="A11" s="149"/>
      <c r="B11" s="150"/>
      <c r="C11" s="150"/>
      <c r="D11" s="153"/>
      <c r="E11" s="154"/>
      <c r="F11" s="18"/>
      <c r="G11" s="37"/>
    </row>
    <row r="12" spans="1:7" ht="3.95" customHeight="1" x14ac:dyDescent="0.25">
      <c r="A12" s="19"/>
      <c r="B12" s="15"/>
      <c r="C12" s="15"/>
      <c r="D12" s="50"/>
      <c r="E12" s="50"/>
      <c r="F12" s="17"/>
      <c r="G12" s="36"/>
    </row>
    <row r="13" spans="1:7" x14ac:dyDescent="0.25">
      <c r="A13" s="164" t="s">
        <v>1</v>
      </c>
      <c r="B13" s="165"/>
      <c r="C13" s="165"/>
      <c r="D13" s="184"/>
      <c r="E13" s="184"/>
      <c r="F13" s="27">
        <v>40</v>
      </c>
      <c r="G13" s="38"/>
    </row>
    <row r="14" spans="1:7" ht="3.95" customHeight="1" thickBot="1" x14ac:dyDescent="0.3">
      <c r="A14" s="95"/>
      <c r="B14" s="96"/>
      <c r="C14" s="15"/>
      <c r="D14" s="15"/>
      <c r="E14" s="15"/>
      <c r="F14" s="17"/>
      <c r="G14" s="36"/>
    </row>
    <row r="15" spans="1:7" ht="15" customHeight="1" x14ac:dyDescent="0.25">
      <c r="A15" s="155" t="s">
        <v>21</v>
      </c>
      <c r="B15" s="156"/>
      <c r="C15" s="156"/>
      <c r="D15" s="161">
        <v>5</v>
      </c>
      <c r="E15" s="162"/>
      <c r="F15" s="175">
        <f>IF(D15&lt;0,"Ungültiger Wert",IF(D15=0,"&lt;-- Traubenertrag eintragen",IF(D15&gt;14,10,0)))</f>
        <v>0</v>
      </c>
      <c r="G15" s="36"/>
    </row>
    <row r="16" spans="1:7" ht="15" customHeight="1" thickBot="1" x14ac:dyDescent="0.3">
      <c r="A16" s="155"/>
      <c r="B16" s="156"/>
      <c r="C16" s="156"/>
      <c r="D16" s="159"/>
      <c r="E16" s="160"/>
      <c r="F16" s="175"/>
      <c r="G16" s="36"/>
    </row>
    <row r="17" spans="1:7" ht="3.95" customHeight="1" thickBot="1" x14ac:dyDescent="0.3">
      <c r="A17" s="19"/>
      <c r="B17" s="15"/>
      <c r="C17" s="15"/>
      <c r="D17" s="15"/>
      <c r="E17" s="15"/>
      <c r="F17" s="17"/>
      <c r="G17" s="36"/>
    </row>
    <row r="18" spans="1:7" ht="15" customHeight="1" x14ac:dyDescent="0.25">
      <c r="A18" s="149" t="s">
        <v>2</v>
      </c>
      <c r="B18" s="150"/>
      <c r="C18" s="150"/>
      <c r="D18" s="161" t="s">
        <v>4</v>
      </c>
      <c r="E18" s="162"/>
      <c r="F18" s="176">
        <f>IF(D18=Dropdown!A7,-30,(IF(D18=Dropdown!A8,0,(IF(D18=Dropdown!A9,30,"&lt;-- Auswahl treffen")))))</f>
        <v>0</v>
      </c>
      <c r="G18" s="39"/>
    </row>
    <row r="19" spans="1:7" ht="15" customHeight="1" thickBot="1" x14ac:dyDescent="0.3">
      <c r="A19" s="149"/>
      <c r="B19" s="150"/>
      <c r="C19" s="150"/>
      <c r="D19" s="159"/>
      <c r="E19" s="160"/>
      <c r="F19" s="176"/>
      <c r="G19" s="39"/>
    </row>
    <row r="20" spans="1:7" ht="3.95" customHeight="1" thickBot="1" x14ac:dyDescent="0.3">
      <c r="A20" s="19"/>
      <c r="B20" s="15"/>
      <c r="C20" s="15"/>
      <c r="D20" s="15"/>
      <c r="E20" s="15"/>
      <c r="F20" s="17"/>
      <c r="G20" s="36"/>
    </row>
    <row r="21" spans="1:7" ht="15" customHeight="1" x14ac:dyDescent="0.25">
      <c r="A21" s="149" t="s">
        <v>74</v>
      </c>
      <c r="B21" s="150"/>
      <c r="C21" s="163"/>
      <c r="D21" s="161" t="s">
        <v>7</v>
      </c>
      <c r="E21" s="162"/>
      <c r="F21" s="177" t="str">
        <f>IF(D21=Dropdown!A13," ",(IF(D21=Dropdown!A14," ",(IF(D21=Dropdown!A15," ",(IF(D21=Dropdown!A16," ","&lt;-- Auswahl treffen")))))))</f>
        <v xml:space="preserve"> </v>
      </c>
      <c r="G21" s="39"/>
    </row>
    <row r="22" spans="1:7" ht="15" customHeight="1" x14ac:dyDescent="0.25">
      <c r="A22" s="149"/>
      <c r="B22" s="150"/>
      <c r="C22" s="163"/>
      <c r="D22" s="157"/>
      <c r="E22" s="158"/>
      <c r="F22" s="177"/>
      <c r="G22" s="39"/>
    </row>
    <row r="23" spans="1:7" ht="3.95" customHeight="1" x14ac:dyDescent="0.25">
      <c r="A23" s="19"/>
      <c r="B23" s="15"/>
      <c r="C23" s="15"/>
      <c r="D23" s="31"/>
      <c r="E23" s="32"/>
      <c r="F23" s="17"/>
      <c r="G23" s="36"/>
    </row>
    <row r="24" spans="1:7" ht="15" customHeight="1" x14ac:dyDescent="0.25">
      <c r="A24" s="155" t="s">
        <v>8</v>
      </c>
      <c r="B24" s="156"/>
      <c r="C24" s="156"/>
      <c r="D24" s="157">
        <v>2.5</v>
      </c>
      <c r="E24" s="158"/>
      <c r="F24" s="176">
        <f>IF(D24&lt;0,"Ungültiger Wert",(IF(D21=Dropdown!A13,(IF(D24=0,"&lt;-- Humus eingeben",(IF((D24&gt;0)*AND(D24&lt;1.5),20,(IF((D24&gt;=1.5)*AND(D24&lt;=2.5),0,-40)))))),(IF(D21=Dropdown!A14,(IF(D24&lt;=0,"&lt;-- Humus eingeben",(IF((D24&gt;0)*AND(D24&lt;1.8),20,(IF((D24&gt;=1.8)*AND(D24&lt;=3),0,-40)))))),(IF(D21=Dropdown!A15,(IF(D24&lt;=0,"&lt;-- Humus eingeben",(IF((D24&gt;0)*AND(D24&lt;4),0,-40)))),(IF(D21=Dropdown!A16,(IF(D24&lt;=0,"Humus eingeben",(IF((D24&gt;0)*AND(D24&lt;7),0,-40)))),"Auswahl Bodenart treffen")))))))))</f>
        <v>0</v>
      </c>
      <c r="G24" s="39"/>
    </row>
    <row r="25" spans="1:7" ht="15" customHeight="1" thickBot="1" x14ac:dyDescent="0.3">
      <c r="A25" s="155"/>
      <c r="B25" s="156"/>
      <c r="C25" s="156"/>
      <c r="D25" s="159"/>
      <c r="E25" s="160"/>
      <c r="F25" s="176"/>
      <c r="G25" s="39"/>
    </row>
    <row r="26" spans="1:7" ht="3.95" customHeight="1" thickBot="1" x14ac:dyDescent="0.3">
      <c r="A26" s="19"/>
      <c r="B26" s="15"/>
      <c r="C26" s="15"/>
      <c r="D26" s="15"/>
      <c r="E26" s="15"/>
      <c r="F26" s="17"/>
      <c r="G26" s="36"/>
    </row>
    <row r="27" spans="1:7" ht="15" customHeight="1" x14ac:dyDescent="0.25">
      <c r="A27" s="178" t="s">
        <v>77</v>
      </c>
      <c r="B27" s="179"/>
      <c r="C27" s="187"/>
      <c r="D27" s="161" t="s">
        <v>75</v>
      </c>
      <c r="E27" s="162"/>
      <c r="F27" s="177" t="str">
        <f>IF(D27&lt;=0,"&lt;-- Auswahl treffen"," ")</f>
        <v xml:space="preserve"> </v>
      </c>
      <c r="G27" s="39"/>
    </row>
    <row r="28" spans="1:7" ht="15" customHeight="1" x14ac:dyDescent="0.25">
      <c r="A28" s="178"/>
      <c r="B28" s="179"/>
      <c r="C28" s="187"/>
      <c r="D28" s="157"/>
      <c r="E28" s="158"/>
      <c r="F28" s="177"/>
      <c r="G28" s="39"/>
    </row>
    <row r="29" spans="1:7" ht="3.95" customHeight="1" x14ac:dyDescent="0.25">
      <c r="A29" s="178"/>
      <c r="B29" s="179"/>
      <c r="C29" s="15"/>
      <c r="D29" s="31"/>
      <c r="E29" s="32"/>
      <c r="F29" s="17"/>
      <c r="G29" s="36"/>
    </row>
    <row r="30" spans="1:7" ht="15" customHeight="1" x14ac:dyDescent="0.25">
      <c r="A30" s="178"/>
      <c r="B30" s="179"/>
      <c r="C30" s="188"/>
      <c r="D30" s="157" t="s">
        <v>15</v>
      </c>
      <c r="E30" s="158"/>
      <c r="F30" s="176">
        <f>IF(D27=0,"Beide Felder Begrünung ausfüllen",((IF(D27=Dropdown!A31,(IF(D30&lt;=0,"&lt;-- Auswahl treffen",(IF(D30=Dropdown!A20,0,(IF(D30=Dropdown!A21,20,IF(D30=Dropdown!A22,0,IF(D30=Dropdown!A23,0,IF(D30=Dropdown!A24,-15,IF(D30=Dropdown!A25,-20,-40)))))))))),(IF(D30&lt;=0,"&lt;-- Auswahl treffen",(IF(D30=Dropdown!A20,0,(IF(D30=Dropdown!A21,40,IF(D30=Dropdown!A22,0,IF(D30=Dropdown!A23,0,IF(D30=Dropdown!A24,-30,IF(D30=Dropdown!A25,-40,-80))))))))))))))</f>
        <v>0</v>
      </c>
      <c r="G30" s="39"/>
    </row>
    <row r="31" spans="1:7" ht="15" customHeight="1" thickBot="1" x14ac:dyDescent="0.3">
      <c r="A31" s="178"/>
      <c r="B31" s="179"/>
      <c r="C31" s="188"/>
      <c r="D31" s="159"/>
      <c r="E31" s="160"/>
      <c r="F31" s="176"/>
      <c r="G31" s="39"/>
    </row>
    <row r="32" spans="1:7" ht="3.95" customHeight="1" thickBot="1" x14ac:dyDescent="0.3">
      <c r="A32" s="20"/>
      <c r="B32" s="21"/>
      <c r="C32" s="15"/>
      <c r="D32" s="15"/>
      <c r="E32" s="15"/>
      <c r="F32" s="17"/>
      <c r="G32" s="36"/>
    </row>
    <row r="33" spans="1:7" ht="15" customHeight="1" x14ac:dyDescent="0.25">
      <c r="A33" s="178" t="s">
        <v>16</v>
      </c>
      <c r="B33" s="179"/>
      <c r="C33" s="187"/>
      <c r="D33" s="180" t="s">
        <v>34</v>
      </c>
      <c r="E33" s="181"/>
      <c r="F33" s="176">
        <f>IF(D33&lt;=0,"&lt;-- Auswahl treffen",(IF(D33=Dropdown!A35,0,(IF(D33=Dropdown!A36,-20,(IF(D33=Dropdown!A37,-10,(IF(D33=Dropdown!A38,-50,(IF(D33=Dropdown!A39,-25,(IF(D33=Dropdown!A40,-100,(IF(D33=Dropdown!A41,-50,(IF(D33=Dropdown!A42,-35,-60)))))))))))))))))</f>
        <v>0</v>
      </c>
      <c r="G33" s="39"/>
    </row>
    <row r="34" spans="1:7" ht="15" customHeight="1" thickBot="1" x14ac:dyDescent="0.3">
      <c r="A34" s="178"/>
      <c r="B34" s="179"/>
      <c r="C34" s="187"/>
      <c r="D34" s="182"/>
      <c r="E34" s="183"/>
      <c r="F34" s="176"/>
      <c r="G34" s="39"/>
    </row>
    <row r="35" spans="1:7" ht="3.95" customHeight="1" thickBot="1" x14ac:dyDescent="0.3">
      <c r="A35" s="22"/>
      <c r="B35" s="23"/>
      <c r="C35" s="15"/>
      <c r="D35" s="2"/>
      <c r="E35" s="2"/>
      <c r="F35" s="17"/>
      <c r="G35" s="36"/>
    </row>
    <row r="36" spans="1:7" ht="15" customHeight="1" x14ac:dyDescent="0.25">
      <c r="A36" s="178" t="s">
        <v>33</v>
      </c>
      <c r="B36" s="179"/>
      <c r="C36" s="15"/>
      <c r="D36" s="161" t="s">
        <v>32</v>
      </c>
      <c r="E36" s="162"/>
      <c r="F36" s="176">
        <f>IF(D36&lt;=0,"&lt;-- Auswahl treffen",(IF(D36=Dropdown!A47,-20,(IF(D36=Dropdown!A48,-10,0)))))</f>
        <v>0</v>
      </c>
      <c r="G36" s="39"/>
    </row>
    <row r="37" spans="1:7" ht="15" customHeight="1" thickBot="1" x14ac:dyDescent="0.3">
      <c r="A37" s="178"/>
      <c r="B37" s="179"/>
      <c r="C37" s="15"/>
      <c r="D37" s="159"/>
      <c r="E37" s="160"/>
      <c r="F37" s="176"/>
      <c r="G37" s="39"/>
    </row>
    <row r="38" spans="1:7" ht="3.95" customHeight="1" thickBot="1" x14ac:dyDescent="0.3">
      <c r="A38" s="24"/>
      <c r="B38" s="25"/>
      <c r="C38" s="15"/>
      <c r="D38" s="69"/>
      <c r="E38" s="69"/>
      <c r="F38" s="17"/>
      <c r="G38" s="36"/>
    </row>
    <row r="39" spans="1:7" ht="19.5" customHeight="1" x14ac:dyDescent="0.25">
      <c r="A39" s="178" t="s">
        <v>17</v>
      </c>
      <c r="B39" s="179"/>
      <c r="C39" s="179"/>
      <c r="D39" s="161" t="s">
        <v>18</v>
      </c>
      <c r="E39" s="162"/>
      <c r="F39" s="176">
        <f>IF(D39&lt;=0,"&lt;-- Auswahl treffen",(IF(D39=Dropdown!A53,-20,(IF(D39=Dropdown!A54,-10,0)))))</f>
        <v>0</v>
      </c>
      <c r="G39" s="39"/>
    </row>
    <row r="40" spans="1:7" ht="11.45" customHeight="1" thickBot="1" x14ac:dyDescent="0.3">
      <c r="A40" s="178"/>
      <c r="B40" s="179"/>
      <c r="C40" s="179"/>
      <c r="D40" s="159"/>
      <c r="E40" s="160"/>
      <c r="F40" s="176"/>
      <c r="G40" s="39"/>
    </row>
    <row r="41" spans="1:7" ht="3.95" customHeight="1" x14ac:dyDescent="0.25">
      <c r="A41" s="20"/>
      <c r="B41" s="21"/>
      <c r="C41" s="15"/>
      <c r="D41" s="69"/>
      <c r="E41" s="69"/>
      <c r="F41" s="68"/>
      <c r="G41" s="39"/>
    </row>
    <row r="42" spans="1:7" ht="19.5" customHeight="1" thickBot="1" x14ac:dyDescent="0.35">
      <c r="A42" s="185" t="s">
        <v>39</v>
      </c>
      <c r="B42" s="186"/>
      <c r="C42" s="186"/>
      <c r="D42" s="186"/>
      <c r="E42" s="28"/>
      <c r="F42" s="26">
        <f>(IF(((D15&gt;0)*AND(D18&gt;0)*AND(D21&gt;0)*AND(D24&gt;0)*AND(D27&gt;0)*AND(D30&gt;0)*AND(D33&gt;0)*AND(D36&gt;0)*AND(D39&gt;0)),(IF(SUM(F13:F39)&gt;80,"Max. zulässiger Wert:  80 ",(IF(SUM(F13:F39)&lt;0,0,SUM(F13:F39))))),"Bitte alle Felder ausfüllen"))</f>
        <v>40</v>
      </c>
      <c r="G42" s="40"/>
    </row>
    <row r="43" spans="1:7" ht="24" customHeight="1" thickBot="1" x14ac:dyDescent="0.35">
      <c r="A43" s="29" t="s">
        <v>28</v>
      </c>
      <c r="B43" s="33"/>
      <c r="C43" s="16" t="s">
        <v>29</v>
      </c>
      <c r="D43" s="173"/>
      <c r="E43" s="174"/>
      <c r="F43" s="30" t="str">
        <f>(IF(D39&lt;=0,"",(IF(D36&lt;=0,"",(IF(D33&lt;=0,"",(IF(D30&lt;=0," ",(IF(D27&lt;=0,"",(IF(D24&lt;=0," ",(IF(D21&lt;=0," ",(IF(D18&lt;=0," ",(IF(D15&lt;=0," ",(IF(D10=Dropdown!C30,(IF(F42&gt;=50,"Max. 150 kg ges.-N organisch in 3 Jahren","")),(IF(F42&gt;=80,"Max. 240 kg ges.-N organisch in 3 Jahren",""))))))))))))))))))))))</f>
        <v/>
      </c>
      <c r="G43" s="41"/>
    </row>
    <row r="44" spans="1:7" ht="9.75" customHeight="1" thickBot="1" x14ac:dyDescent="0.3">
      <c r="A44" s="55"/>
      <c r="B44" s="56"/>
      <c r="C44" s="56"/>
      <c r="D44" s="53" t="s">
        <v>79</v>
      </c>
      <c r="E44" s="56"/>
      <c r="F44" s="54" t="s">
        <v>135</v>
      </c>
      <c r="G44" s="43"/>
    </row>
    <row r="45" spans="1:7" x14ac:dyDescent="0.25">
      <c r="G45" s="36"/>
    </row>
    <row r="46" spans="1:7" x14ac:dyDescent="0.25">
      <c r="A46" s="97"/>
      <c r="B46" s="98"/>
      <c r="C46" s="49"/>
      <c r="F46" s="99"/>
    </row>
    <row r="47" spans="1:7" x14ac:dyDescent="0.25">
      <c r="A47" s="49"/>
      <c r="B47" s="49"/>
      <c r="C47" s="49"/>
    </row>
    <row r="48" spans="1:7" x14ac:dyDescent="0.25">
      <c r="A48" s="101"/>
    </row>
    <row r="49" spans="1:1" x14ac:dyDescent="0.25">
      <c r="A49" s="101"/>
    </row>
    <row r="50" spans="1:1" x14ac:dyDescent="0.25">
      <c r="A50" s="101"/>
    </row>
    <row r="51" spans="1:1" x14ac:dyDescent="0.25">
      <c r="A51" s="101"/>
    </row>
    <row r="52" spans="1:1" x14ac:dyDescent="0.25">
      <c r="A52" s="101"/>
    </row>
    <row r="53" spans="1:1" x14ac:dyDescent="0.25">
      <c r="A53" s="101"/>
    </row>
    <row r="54" spans="1:1" x14ac:dyDescent="0.25">
      <c r="A54" s="101"/>
    </row>
    <row r="55" spans="1:1" x14ac:dyDescent="0.25">
      <c r="A55" s="101"/>
    </row>
    <row r="56" spans="1:1" x14ac:dyDescent="0.25">
      <c r="A56" s="101"/>
    </row>
    <row r="57" spans="1:1" x14ac:dyDescent="0.25">
      <c r="A57" s="101"/>
    </row>
    <row r="58" spans="1:1" x14ac:dyDescent="0.25">
      <c r="A58" s="101"/>
    </row>
    <row r="59" spans="1:1" x14ac:dyDescent="0.25">
      <c r="A59" s="101"/>
    </row>
    <row r="60" spans="1:1" x14ac:dyDescent="0.25">
      <c r="A60" s="101"/>
    </row>
    <row r="61" spans="1:1" x14ac:dyDescent="0.25">
      <c r="A61" s="101"/>
    </row>
    <row r="62" spans="1:1" x14ac:dyDescent="0.25">
      <c r="A62" s="101"/>
    </row>
    <row r="63" spans="1:1" x14ac:dyDescent="0.25">
      <c r="A63" s="101"/>
    </row>
    <row r="64" spans="1:1" x14ac:dyDescent="0.25">
      <c r="A64" s="101"/>
    </row>
    <row r="65" spans="1:1" x14ac:dyDescent="0.25">
      <c r="A65" s="101"/>
    </row>
    <row r="66" spans="1:1" x14ac:dyDescent="0.25">
      <c r="A66" s="101"/>
    </row>
    <row r="67" spans="1:1" x14ac:dyDescent="0.25">
      <c r="A67" s="101"/>
    </row>
    <row r="68" spans="1:1" x14ac:dyDescent="0.25">
      <c r="A68" s="101"/>
    </row>
    <row r="69" spans="1:1" x14ac:dyDescent="0.25">
      <c r="A69" s="101"/>
    </row>
    <row r="70" spans="1:1" x14ac:dyDescent="0.25">
      <c r="A70" s="101"/>
    </row>
    <row r="71" spans="1:1" x14ac:dyDescent="0.25">
      <c r="A71" s="101"/>
    </row>
    <row r="72" spans="1:1" x14ac:dyDescent="0.25">
      <c r="A72" s="101"/>
    </row>
    <row r="73" spans="1:1" x14ac:dyDescent="0.25">
      <c r="A73" s="101"/>
    </row>
    <row r="74" spans="1:1" x14ac:dyDescent="0.25">
      <c r="A74" s="101"/>
    </row>
    <row r="75" spans="1:1" x14ac:dyDescent="0.25">
      <c r="A75" s="101"/>
    </row>
    <row r="76" spans="1:1" x14ac:dyDescent="0.25">
      <c r="A76" s="101"/>
    </row>
    <row r="77" spans="1:1" x14ac:dyDescent="0.25">
      <c r="A77" s="101"/>
    </row>
    <row r="78" spans="1:1" x14ac:dyDescent="0.25">
      <c r="A78" s="101"/>
    </row>
    <row r="79" spans="1:1" x14ac:dyDescent="0.25">
      <c r="A79" s="101"/>
    </row>
    <row r="80" spans="1:1" x14ac:dyDescent="0.25">
      <c r="A80" s="101"/>
    </row>
    <row r="81" spans="1:1" x14ac:dyDescent="0.25">
      <c r="A81" s="101"/>
    </row>
  </sheetData>
  <sheetProtection password="E570" sheet="1" objects="1" scenarios="1" selectLockedCells="1"/>
  <mergeCells count="41">
    <mergeCell ref="A1:E2"/>
    <mergeCell ref="B3:C3"/>
    <mergeCell ref="B4:C4"/>
    <mergeCell ref="A13:C13"/>
    <mergeCell ref="A15:C16"/>
    <mergeCell ref="D15:E16"/>
    <mergeCell ref="F15:F16"/>
    <mergeCell ref="B5:C5"/>
    <mergeCell ref="B6:C6"/>
    <mergeCell ref="D13:E13"/>
    <mergeCell ref="A10:C11"/>
    <mergeCell ref="D10:E11"/>
    <mergeCell ref="A21:B22"/>
    <mergeCell ref="C21:C22"/>
    <mergeCell ref="D21:E22"/>
    <mergeCell ref="F21:F22"/>
    <mergeCell ref="A18:C19"/>
    <mergeCell ref="D18:E19"/>
    <mergeCell ref="F18:F19"/>
    <mergeCell ref="A33:B34"/>
    <mergeCell ref="C33:C34"/>
    <mergeCell ref="D33:E34"/>
    <mergeCell ref="F33:F34"/>
    <mergeCell ref="D24:E25"/>
    <mergeCell ref="F24:F25"/>
    <mergeCell ref="A24:C25"/>
    <mergeCell ref="A27:B31"/>
    <mergeCell ref="C27:C28"/>
    <mergeCell ref="D27:E28"/>
    <mergeCell ref="F27:F28"/>
    <mergeCell ref="C30:C31"/>
    <mergeCell ref="D30:E31"/>
    <mergeCell ref="F30:F31"/>
    <mergeCell ref="D43:E43"/>
    <mergeCell ref="A36:B37"/>
    <mergeCell ref="D36:E37"/>
    <mergeCell ref="F36:F37"/>
    <mergeCell ref="A39:C40"/>
    <mergeCell ref="D39:E40"/>
    <mergeCell ref="F39:F40"/>
    <mergeCell ref="A42:D42"/>
  </mergeCells>
  <dataValidations count="6">
    <dataValidation type="list" allowBlank="1" showInputMessage="1" showErrorMessage="1" sqref="D33:E34">
      <formula1>Leguminosen_Bearbeitung</formula1>
    </dataValidation>
    <dataValidation type="list" allowBlank="1" showInputMessage="1" showErrorMessage="1" sqref="D36:E37">
      <formula1>Begrünung_Sommer</formula1>
    </dataValidation>
    <dataValidation type="list" allowBlank="1" showInputMessage="1" showErrorMessage="1" sqref="D39:E40">
      <formula1>Abdeckung</formula1>
    </dataValidation>
    <dataValidation type="list" allowBlank="1" showInputMessage="1" showErrorMessage="1" sqref="D27">
      <formula1>Gassenanzahl</formula1>
    </dataValidation>
    <dataValidation type="list" allowBlank="1" showInputMessage="1" showErrorMessage="1" sqref="D30">
      <formula1>DauerbegrünungohneLeguminosen</formula1>
    </dataValidation>
    <dataValidation type="list" allowBlank="1" showInputMessage="1" showErrorMessage="1" sqref="D18">
      <formula1>Rebenwachstum</formula1>
    </dataValidation>
  </dataValidations>
  <hyperlinks>
    <hyperlink ref="B3:C5" location="Grunddaten!B3" display="Grunddaten!B3"/>
    <hyperlink ref="E3" location="Grunddaten!F3" display="Grunddaten!F3"/>
    <hyperlink ref="E5" location="Grunddaten!C36" display="Grunddaten!C36"/>
    <hyperlink ref="D8" location="Grunddaten!C35" display="wechseln zu Grunddaten"/>
  </hyperlinks>
  <pageMargins left="0.23622047244094491" right="0.23622047244094491" top="0.55118110236220474" bottom="0.6889763779527559" header="0.31496062992125984" footer="0.31496062992125984"/>
  <pageSetup paperSize="9"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Dropdown!$A$13:$A$16</xm:f>
          </x14:formula1>
          <xm:sqref>D21:E22</xm:sqref>
        </x14:dataValidation>
        <x14:dataValidation type="list" allowBlank="1" showInputMessage="1" showErrorMessage="1">
          <x14:formula1>
            <xm:f>Dropdown!$C$30:$C$31</xm:f>
          </x14:formula1>
          <xm:sqref>D10:E11</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1"/>
  <sheetViews>
    <sheetView zoomScaleNormal="100" workbookViewId="0">
      <selection activeCell="D8" sqref="D8"/>
    </sheetView>
  </sheetViews>
  <sheetFormatPr baseColWidth="10" defaultRowHeight="15" x14ac:dyDescent="0.25"/>
  <cols>
    <col min="1" max="1" width="8" style="77" customWidth="1"/>
    <col min="2" max="2" width="21.85546875" style="77" customWidth="1"/>
    <col min="3" max="3" width="23.85546875" style="77" customWidth="1"/>
    <col min="4" max="4" width="20.42578125" style="77" customWidth="1"/>
    <col min="5" max="5" width="31.42578125" style="77" customWidth="1"/>
    <col min="6" max="6" width="35.85546875" style="86" customWidth="1"/>
    <col min="7" max="7" width="0.7109375" style="100" customWidth="1"/>
    <col min="8" max="16384" width="11.42578125" style="77"/>
  </cols>
  <sheetData>
    <row r="1" spans="1:7" s="94" customFormat="1" ht="15" customHeight="1" x14ac:dyDescent="0.3">
      <c r="A1" s="131" t="s">
        <v>0</v>
      </c>
      <c r="B1" s="132"/>
      <c r="C1" s="132"/>
      <c r="D1" s="132"/>
      <c r="E1" s="132"/>
      <c r="F1" s="3" t="s">
        <v>22</v>
      </c>
      <c r="G1" s="35"/>
    </row>
    <row r="2" spans="1:7" s="94" customFormat="1" ht="15" customHeight="1" thickBot="1" x14ac:dyDescent="0.35">
      <c r="A2" s="133"/>
      <c r="B2" s="134"/>
      <c r="C2" s="134"/>
      <c r="D2" s="134"/>
      <c r="E2" s="134"/>
      <c r="F2" s="4" t="s">
        <v>23</v>
      </c>
      <c r="G2" s="35"/>
    </row>
    <row r="3" spans="1:7" ht="15" customHeight="1" thickBot="1" x14ac:dyDescent="0.3">
      <c r="A3" s="5" t="s">
        <v>20</v>
      </c>
      <c r="B3" s="191" t="str">
        <f>IF(Grunddaten!C3&lt;=0," ",Grunddaten!C3)</f>
        <v xml:space="preserve"> </v>
      </c>
      <c r="C3" s="192"/>
      <c r="D3" s="8" t="s">
        <v>19</v>
      </c>
      <c r="E3" s="102">
        <f>IF(Grunddaten!F3&lt;=0," ",Grunddaten!F3)</f>
        <v>2018</v>
      </c>
      <c r="F3" s="4" t="s">
        <v>24</v>
      </c>
      <c r="G3" s="35"/>
    </row>
    <row r="4" spans="1:7" ht="15" customHeight="1" thickBot="1" x14ac:dyDescent="0.3">
      <c r="A4" s="5"/>
      <c r="B4" s="193" t="str">
        <f>IF(Grunddaten!C4&lt;=0," ",Grunddaten!C4)</f>
        <v xml:space="preserve"> </v>
      </c>
      <c r="C4" s="194"/>
      <c r="D4" s="6"/>
      <c r="E4" s="7"/>
      <c r="F4" s="4" t="s">
        <v>25</v>
      </c>
      <c r="G4" s="35"/>
    </row>
    <row r="5" spans="1:7" ht="15" customHeight="1" thickBot="1" x14ac:dyDescent="0.3">
      <c r="A5" s="5"/>
      <c r="B5" s="189" t="str">
        <f>IF(Grunddaten!C5&lt;=0," ",Grunddaten!C5)</f>
        <v xml:space="preserve"> </v>
      </c>
      <c r="C5" s="190"/>
      <c r="D5" s="8" t="s">
        <v>26</v>
      </c>
      <c r="E5" s="103" t="str">
        <f>IF(Grunddaten!C37&lt;=0," ",Grunddaten!C37)</f>
        <v xml:space="preserve"> </v>
      </c>
      <c r="F5" s="4"/>
      <c r="G5" s="35"/>
    </row>
    <row r="6" spans="1:7" ht="3.95" customHeight="1" thickBot="1" x14ac:dyDescent="0.3">
      <c r="A6" s="9"/>
      <c r="B6" s="166"/>
      <c r="C6" s="166"/>
      <c r="D6" s="10"/>
      <c r="E6" s="11"/>
      <c r="F6" s="12"/>
      <c r="G6" s="42"/>
    </row>
    <row r="7" spans="1:7" ht="6" customHeight="1" x14ac:dyDescent="0.25">
      <c r="A7" s="13"/>
      <c r="B7" s="14"/>
      <c r="C7" s="15"/>
      <c r="D7" s="16"/>
      <c r="E7" s="16"/>
      <c r="F7" s="17"/>
      <c r="G7" s="36"/>
    </row>
    <row r="8" spans="1:7" ht="14.1" customHeight="1" x14ac:dyDescent="0.25">
      <c r="A8" s="47"/>
      <c r="B8" s="48"/>
      <c r="C8" s="15"/>
      <c r="D8" s="93" t="s">
        <v>110</v>
      </c>
      <c r="E8" s="82"/>
      <c r="F8" s="18" t="s">
        <v>27</v>
      </c>
      <c r="G8" s="37"/>
    </row>
    <row r="9" spans="1:7" ht="3.95" customHeight="1" thickBot="1" x14ac:dyDescent="0.3">
      <c r="A9" s="47"/>
      <c r="B9" s="48"/>
      <c r="C9" s="15"/>
      <c r="D9" s="125"/>
      <c r="E9" s="82"/>
      <c r="F9" s="18"/>
      <c r="G9" s="37"/>
    </row>
    <row r="10" spans="1:7" ht="14.1" customHeight="1" x14ac:dyDescent="0.25">
      <c r="A10" s="149" t="s">
        <v>139</v>
      </c>
      <c r="B10" s="150"/>
      <c r="C10" s="150"/>
      <c r="D10" s="151" t="s">
        <v>137</v>
      </c>
      <c r="E10" s="152"/>
      <c r="F10" s="18"/>
      <c r="G10" s="37"/>
    </row>
    <row r="11" spans="1:7" ht="14.1" customHeight="1" thickBot="1" x14ac:dyDescent="0.3">
      <c r="A11" s="149"/>
      <c r="B11" s="150"/>
      <c r="C11" s="150"/>
      <c r="D11" s="153"/>
      <c r="E11" s="154"/>
      <c r="F11" s="18"/>
      <c r="G11" s="37"/>
    </row>
    <row r="12" spans="1:7" ht="3.95" customHeight="1" x14ac:dyDescent="0.25">
      <c r="A12" s="19"/>
      <c r="B12" s="15"/>
      <c r="C12" s="15"/>
      <c r="D12" s="50"/>
      <c r="E12" s="50"/>
      <c r="F12" s="17"/>
      <c r="G12" s="36"/>
    </row>
    <row r="13" spans="1:7" x14ac:dyDescent="0.25">
      <c r="A13" s="164" t="s">
        <v>1</v>
      </c>
      <c r="B13" s="165"/>
      <c r="C13" s="165"/>
      <c r="D13" s="184"/>
      <c r="E13" s="184"/>
      <c r="F13" s="27">
        <v>40</v>
      </c>
      <c r="G13" s="38"/>
    </row>
    <row r="14" spans="1:7" ht="3.95" customHeight="1" thickBot="1" x14ac:dyDescent="0.3">
      <c r="A14" s="95"/>
      <c r="B14" s="96"/>
      <c r="C14" s="15"/>
      <c r="D14" s="15"/>
      <c r="E14" s="15"/>
      <c r="F14" s="17"/>
      <c r="G14" s="36"/>
    </row>
    <row r="15" spans="1:7" ht="15" customHeight="1" x14ac:dyDescent="0.25">
      <c r="A15" s="155" t="s">
        <v>21</v>
      </c>
      <c r="B15" s="156"/>
      <c r="C15" s="156"/>
      <c r="D15" s="161">
        <v>5</v>
      </c>
      <c r="E15" s="162"/>
      <c r="F15" s="175">
        <f>IF(D15&lt;0,"Ungültiger Wert",IF(D15=0,"&lt;-- Traubenertrag eintragen",IF(D15&gt;14,10,0)))</f>
        <v>0</v>
      </c>
      <c r="G15" s="36"/>
    </row>
    <row r="16" spans="1:7" ht="15" customHeight="1" thickBot="1" x14ac:dyDescent="0.3">
      <c r="A16" s="155"/>
      <c r="B16" s="156"/>
      <c r="C16" s="156"/>
      <c r="D16" s="159"/>
      <c r="E16" s="160"/>
      <c r="F16" s="175"/>
      <c r="G16" s="36"/>
    </row>
    <row r="17" spans="1:7" ht="3.95" customHeight="1" thickBot="1" x14ac:dyDescent="0.3">
      <c r="A17" s="19"/>
      <c r="B17" s="15"/>
      <c r="C17" s="15"/>
      <c r="D17" s="15"/>
      <c r="E17" s="15"/>
      <c r="F17" s="17"/>
      <c r="G17" s="36"/>
    </row>
    <row r="18" spans="1:7" ht="15" customHeight="1" x14ac:dyDescent="0.25">
      <c r="A18" s="149" t="s">
        <v>2</v>
      </c>
      <c r="B18" s="150"/>
      <c r="C18" s="150"/>
      <c r="D18" s="161" t="s">
        <v>4</v>
      </c>
      <c r="E18" s="162"/>
      <c r="F18" s="176">
        <f>IF(D18=Dropdown!A7,-30,(IF(D18=Dropdown!A8,0,(IF(D18=Dropdown!A9,30,"&lt;-- Auswahl treffen")))))</f>
        <v>0</v>
      </c>
      <c r="G18" s="39"/>
    </row>
    <row r="19" spans="1:7" ht="15" customHeight="1" thickBot="1" x14ac:dyDescent="0.3">
      <c r="A19" s="149"/>
      <c r="B19" s="150"/>
      <c r="C19" s="150"/>
      <c r="D19" s="159"/>
      <c r="E19" s="160"/>
      <c r="F19" s="176"/>
      <c r="G19" s="39"/>
    </row>
    <row r="20" spans="1:7" ht="3.95" customHeight="1" thickBot="1" x14ac:dyDescent="0.3">
      <c r="A20" s="19"/>
      <c r="B20" s="15"/>
      <c r="C20" s="15"/>
      <c r="D20" s="15"/>
      <c r="E20" s="15"/>
      <c r="F20" s="17"/>
      <c r="G20" s="36"/>
    </row>
    <row r="21" spans="1:7" ht="15" customHeight="1" x14ac:dyDescent="0.25">
      <c r="A21" s="149" t="s">
        <v>74</v>
      </c>
      <c r="B21" s="150"/>
      <c r="C21" s="163"/>
      <c r="D21" s="161" t="s">
        <v>7</v>
      </c>
      <c r="E21" s="162"/>
      <c r="F21" s="177" t="str">
        <f>IF(D21=Dropdown!A13," ",(IF(D21=Dropdown!A14," ",(IF(D21=Dropdown!A15," ",(IF(D21=Dropdown!A16," ","&lt;-- Auswahl treffen")))))))</f>
        <v xml:space="preserve"> </v>
      </c>
      <c r="G21" s="39"/>
    </row>
    <row r="22" spans="1:7" ht="15" customHeight="1" x14ac:dyDescent="0.25">
      <c r="A22" s="149"/>
      <c r="B22" s="150"/>
      <c r="C22" s="163"/>
      <c r="D22" s="157"/>
      <c r="E22" s="158"/>
      <c r="F22" s="177"/>
      <c r="G22" s="39"/>
    </row>
    <row r="23" spans="1:7" ht="3.95" customHeight="1" x14ac:dyDescent="0.25">
      <c r="A23" s="19"/>
      <c r="B23" s="15"/>
      <c r="C23" s="15"/>
      <c r="D23" s="31"/>
      <c r="E23" s="32"/>
      <c r="F23" s="17"/>
      <c r="G23" s="36"/>
    </row>
    <row r="24" spans="1:7" ht="15" customHeight="1" x14ac:dyDescent="0.25">
      <c r="A24" s="155" t="s">
        <v>8</v>
      </c>
      <c r="B24" s="156"/>
      <c r="C24" s="156"/>
      <c r="D24" s="157">
        <v>2.5</v>
      </c>
      <c r="E24" s="158"/>
      <c r="F24" s="176">
        <f>IF(D24&lt;0,"Ungültiger Wert",(IF(D21=Dropdown!A13,(IF(D24=0,"&lt;-- Humus eingeben",(IF((D24&gt;0)*AND(D24&lt;1.5),20,(IF((D24&gt;=1.5)*AND(D24&lt;=2.5),0,-40)))))),(IF(D21=Dropdown!A14,(IF(D24&lt;=0,"&lt;-- Humus eingeben",(IF((D24&gt;0)*AND(D24&lt;1.8),20,(IF((D24&gt;=1.8)*AND(D24&lt;=3),0,-40)))))),(IF(D21=Dropdown!A15,(IF(D24&lt;=0,"&lt;-- Humus eingeben",(IF((D24&gt;0)*AND(D24&lt;4),0,-40)))),(IF(D21=Dropdown!A16,(IF(D24&lt;=0,"Humus eingeben",(IF((D24&gt;0)*AND(D24&lt;7),0,-40)))),"Auswahl Bodenart treffen")))))))))</f>
        <v>0</v>
      </c>
      <c r="G24" s="39"/>
    </row>
    <row r="25" spans="1:7" ht="15" customHeight="1" thickBot="1" x14ac:dyDescent="0.3">
      <c r="A25" s="155"/>
      <c r="B25" s="156"/>
      <c r="C25" s="156"/>
      <c r="D25" s="159"/>
      <c r="E25" s="160"/>
      <c r="F25" s="176"/>
      <c r="G25" s="39"/>
    </row>
    <row r="26" spans="1:7" ht="3.95" customHeight="1" thickBot="1" x14ac:dyDescent="0.3">
      <c r="A26" s="19"/>
      <c r="B26" s="15"/>
      <c r="C26" s="15"/>
      <c r="D26" s="15"/>
      <c r="E26" s="15"/>
      <c r="F26" s="17"/>
      <c r="G26" s="36"/>
    </row>
    <row r="27" spans="1:7" ht="15" customHeight="1" x14ac:dyDescent="0.25">
      <c r="A27" s="178" t="s">
        <v>77</v>
      </c>
      <c r="B27" s="179"/>
      <c r="C27" s="187"/>
      <c r="D27" s="161" t="s">
        <v>75</v>
      </c>
      <c r="E27" s="162"/>
      <c r="F27" s="177" t="str">
        <f>IF(D27&lt;=0,"&lt;-- Auswahl treffen"," ")</f>
        <v xml:space="preserve"> </v>
      </c>
      <c r="G27" s="39"/>
    </row>
    <row r="28" spans="1:7" ht="15" customHeight="1" x14ac:dyDescent="0.25">
      <c r="A28" s="178"/>
      <c r="B28" s="179"/>
      <c r="C28" s="187"/>
      <c r="D28" s="157"/>
      <c r="E28" s="158"/>
      <c r="F28" s="177"/>
      <c r="G28" s="39"/>
    </row>
    <row r="29" spans="1:7" ht="3.95" customHeight="1" x14ac:dyDescent="0.25">
      <c r="A29" s="178"/>
      <c r="B29" s="179"/>
      <c r="C29" s="15"/>
      <c r="D29" s="31"/>
      <c r="E29" s="32"/>
      <c r="F29" s="17"/>
      <c r="G29" s="36"/>
    </row>
    <row r="30" spans="1:7" ht="15" customHeight="1" x14ac:dyDescent="0.25">
      <c r="A30" s="178"/>
      <c r="B30" s="179"/>
      <c r="C30" s="188"/>
      <c r="D30" s="157" t="s">
        <v>15</v>
      </c>
      <c r="E30" s="158"/>
      <c r="F30" s="176">
        <f>IF(D27=0,"Beide Felder Begrünung ausfüllen",((IF(D27=Dropdown!A31,(IF(D30&lt;=0,"&lt;-- Auswahl treffen",(IF(D30=Dropdown!A20,0,(IF(D30=Dropdown!A21,20,IF(D30=Dropdown!A22,0,IF(D30=Dropdown!A23,0,IF(D30=Dropdown!A24,-15,IF(D30=Dropdown!A25,-20,-40)))))))))),(IF(D30&lt;=0,"&lt;-- Auswahl treffen",(IF(D30=Dropdown!A20,0,(IF(D30=Dropdown!A21,40,IF(D30=Dropdown!A22,0,IF(D30=Dropdown!A23,0,IF(D30=Dropdown!A24,-30,IF(D30=Dropdown!A25,-40,-80))))))))))))))</f>
        <v>0</v>
      </c>
      <c r="G30" s="39"/>
    </row>
    <row r="31" spans="1:7" ht="15" customHeight="1" thickBot="1" x14ac:dyDescent="0.3">
      <c r="A31" s="178"/>
      <c r="B31" s="179"/>
      <c r="C31" s="188"/>
      <c r="D31" s="159"/>
      <c r="E31" s="160"/>
      <c r="F31" s="176"/>
      <c r="G31" s="39"/>
    </row>
    <row r="32" spans="1:7" ht="3.95" customHeight="1" thickBot="1" x14ac:dyDescent="0.3">
      <c r="A32" s="20"/>
      <c r="B32" s="21"/>
      <c r="C32" s="15"/>
      <c r="D32" s="15"/>
      <c r="E32" s="15"/>
      <c r="F32" s="17"/>
      <c r="G32" s="36"/>
    </row>
    <row r="33" spans="1:7" ht="15" customHeight="1" x14ac:dyDescent="0.25">
      <c r="A33" s="178" t="s">
        <v>16</v>
      </c>
      <c r="B33" s="179"/>
      <c r="C33" s="187"/>
      <c r="D33" s="180" t="s">
        <v>34</v>
      </c>
      <c r="E33" s="181"/>
      <c r="F33" s="176">
        <f>IF(D33&lt;=0,"&lt;-- Auswahl treffen",(IF(D33=Dropdown!A35,0,(IF(D33=Dropdown!A36,-20,(IF(D33=Dropdown!A37,-10,(IF(D33=Dropdown!A38,-50,(IF(D33=Dropdown!A39,-25,(IF(D33=Dropdown!A40,-100,(IF(D33=Dropdown!A41,-50,(IF(D33=Dropdown!A42,-35,-60)))))))))))))))))</f>
        <v>0</v>
      </c>
      <c r="G33" s="39"/>
    </row>
    <row r="34" spans="1:7" ht="15" customHeight="1" thickBot="1" x14ac:dyDescent="0.3">
      <c r="A34" s="178"/>
      <c r="B34" s="179"/>
      <c r="C34" s="187"/>
      <c r="D34" s="182"/>
      <c r="E34" s="183"/>
      <c r="F34" s="176"/>
      <c r="G34" s="39"/>
    </row>
    <row r="35" spans="1:7" ht="3.95" customHeight="1" thickBot="1" x14ac:dyDescent="0.3">
      <c r="A35" s="22"/>
      <c r="B35" s="23"/>
      <c r="C35" s="15"/>
      <c r="D35" s="2"/>
      <c r="E35" s="2"/>
      <c r="F35" s="17"/>
      <c r="G35" s="36"/>
    </row>
    <row r="36" spans="1:7" ht="15" customHeight="1" x14ac:dyDescent="0.25">
      <c r="A36" s="178" t="s">
        <v>33</v>
      </c>
      <c r="B36" s="179"/>
      <c r="C36" s="15"/>
      <c r="D36" s="161" t="s">
        <v>32</v>
      </c>
      <c r="E36" s="162"/>
      <c r="F36" s="176">
        <f>IF(D36&lt;=0,"&lt;-- Auswahl treffen",(IF(D36=Dropdown!A47,-20,(IF(D36=Dropdown!A48,-10,0)))))</f>
        <v>0</v>
      </c>
      <c r="G36" s="39"/>
    </row>
    <row r="37" spans="1:7" ht="15" customHeight="1" thickBot="1" x14ac:dyDescent="0.3">
      <c r="A37" s="178"/>
      <c r="B37" s="179"/>
      <c r="C37" s="15"/>
      <c r="D37" s="159"/>
      <c r="E37" s="160"/>
      <c r="F37" s="176"/>
      <c r="G37" s="39"/>
    </row>
    <row r="38" spans="1:7" ht="3.95" customHeight="1" thickBot="1" x14ac:dyDescent="0.3">
      <c r="A38" s="24"/>
      <c r="B38" s="25"/>
      <c r="C38" s="15"/>
      <c r="D38" s="69"/>
      <c r="E38" s="69"/>
      <c r="F38" s="17"/>
      <c r="G38" s="36"/>
    </row>
    <row r="39" spans="1:7" ht="19.5" customHeight="1" x14ac:dyDescent="0.25">
      <c r="A39" s="178" t="s">
        <v>17</v>
      </c>
      <c r="B39" s="179"/>
      <c r="C39" s="179"/>
      <c r="D39" s="161" t="s">
        <v>18</v>
      </c>
      <c r="E39" s="162"/>
      <c r="F39" s="176">
        <f>IF(D39&lt;=0,"&lt;-- Auswahl treffen",(IF(D39=Dropdown!A53,-20,(IF(D39=Dropdown!A54,-10,0)))))</f>
        <v>0</v>
      </c>
      <c r="G39" s="39"/>
    </row>
    <row r="40" spans="1:7" ht="11.45" customHeight="1" thickBot="1" x14ac:dyDescent="0.3">
      <c r="A40" s="178"/>
      <c r="B40" s="179"/>
      <c r="C40" s="179"/>
      <c r="D40" s="159"/>
      <c r="E40" s="160"/>
      <c r="F40" s="176"/>
      <c r="G40" s="39"/>
    </row>
    <row r="41" spans="1:7" ht="3.95" customHeight="1" x14ac:dyDescent="0.25">
      <c r="A41" s="20"/>
      <c r="B41" s="21"/>
      <c r="C41" s="15"/>
      <c r="D41" s="69"/>
      <c r="E41" s="69"/>
      <c r="F41" s="68"/>
      <c r="G41" s="39"/>
    </row>
    <row r="42" spans="1:7" ht="19.5" customHeight="1" thickBot="1" x14ac:dyDescent="0.35">
      <c r="A42" s="185" t="s">
        <v>39</v>
      </c>
      <c r="B42" s="186"/>
      <c r="C42" s="186"/>
      <c r="D42" s="186"/>
      <c r="E42" s="28"/>
      <c r="F42" s="26">
        <f>(IF(((D15&gt;0)*AND(D18&gt;0)*AND(D21&gt;0)*AND(D24&gt;0)*AND(D27&gt;0)*AND(D30&gt;0)*AND(D33&gt;0)*AND(D36&gt;0)*AND(D39&gt;0)),(IF(SUM(F13:F39)&gt;80,"Max. zulässiger Wert:  80 ",(IF(SUM(F13:F39)&lt;0,0,SUM(F13:F39))))),"Bitte alle Felder ausfüllen"))</f>
        <v>40</v>
      </c>
      <c r="G42" s="40"/>
    </row>
    <row r="43" spans="1:7" ht="24" customHeight="1" thickBot="1" x14ac:dyDescent="0.35">
      <c r="A43" s="29" t="s">
        <v>28</v>
      </c>
      <c r="B43" s="33"/>
      <c r="C43" s="16" t="s">
        <v>29</v>
      </c>
      <c r="D43" s="173"/>
      <c r="E43" s="174"/>
      <c r="F43" s="30" t="str">
        <f>(IF(D39&lt;=0,"",(IF(D36&lt;=0,"",(IF(D33&lt;=0,"",(IF(D30&lt;=0," ",(IF(D27&lt;=0,"",(IF(D24&lt;=0," ",(IF(D21&lt;=0," ",(IF(D18&lt;=0," ",(IF(D15&lt;=0," ",(IF(D10=Dropdown!C30,(IF(F42&gt;=50,"Max. 150 kg ges.-N organisch in 3 Jahren","")),(IF(F42&gt;=80,"Max. 240 kg ges.-N organisch in 3 Jahren",""))))))))))))))))))))))</f>
        <v/>
      </c>
      <c r="G43" s="41"/>
    </row>
    <row r="44" spans="1:7" ht="9.75" customHeight="1" thickBot="1" x14ac:dyDescent="0.3">
      <c r="A44" s="55"/>
      <c r="B44" s="56"/>
      <c r="C44" s="56"/>
      <c r="D44" s="53" t="s">
        <v>79</v>
      </c>
      <c r="E44" s="56"/>
      <c r="F44" s="54" t="s">
        <v>135</v>
      </c>
      <c r="G44" s="43"/>
    </row>
    <row r="45" spans="1:7" x14ac:dyDescent="0.25">
      <c r="G45" s="36"/>
    </row>
    <row r="46" spans="1:7" x14ac:dyDescent="0.25">
      <c r="A46" s="97"/>
      <c r="B46" s="98"/>
      <c r="C46" s="49"/>
      <c r="F46" s="99"/>
    </row>
    <row r="47" spans="1:7" x14ac:dyDescent="0.25">
      <c r="A47" s="49"/>
      <c r="B47" s="49"/>
      <c r="C47" s="49"/>
    </row>
    <row r="48" spans="1:7" x14ac:dyDescent="0.25">
      <c r="A48" s="101"/>
    </row>
    <row r="49" spans="1:1" x14ac:dyDescent="0.25">
      <c r="A49" s="101"/>
    </row>
    <row r="50" spans="1:1" x14ac:dyDescent="0.25">
      <c r="A50" s="101"/>
    </row>
    <row r="51" spans="1:1" x14ac:dyDescent="0.25">
      <c r="A51" s="101"/>
    </row>
    <row r="52" spans="1:1" x14ac:dyDescent="0.25">
      <c r="A52" s="101"/>
    </row>
    <row r="53" spans="1:1" x14ac:dyDescent="0.25">
      <c r="A53" s="101"/>
    </row>
    <row r="54" spans="1:1" x14ac:dyDescent="0.25">
      <c r="A54" s="101"/>
    </row>
    <row r="55" spans="1:1" x14ac:dyDescent="0.25">
      <c r="A55" s="101"/>
    </row>
    <row r="56" spans="1:1" x14ac:dyDescent="0.25">
      <c r="A56" s="101"/>
    </row>
    <row r="57" spans="1:1" x14ac:dyDescent="0.25">
      <c r="A57" s="101"/>
    </row>
    <row r="58" spans="1:1" x14ac:dyDescent="0.25">
      <c r="A58" s="101"/>
    </row>
    <row r="59" spans="1:1" x14ac:dyDescent="0.25">
      <c r="A59" s="101"/>
    </row>
    <row r="60" spans="1:1" x14ac:dyDescent="0.25">
      <c r="A60" s="101"/>
    </row>
    <row r="61" spans="1:1" x14ac:dyDescent="0.25">
      <c r="A61" s="101"/>
    </row>
    <row r="62" spans="1:1" x14ac:dyDescent="0.25">
      <c r="A62" s="101"/>
    </row>
    <row r="63" spans="1:1" x14ac:dyDescent="0.25">
      <c r="A63" s="101"/>
    </row>
    <row r="64" spans="1:1" x14ac:dyDescent="0.25">
      <c r="A64" s="101"/>
    </row>
    <row r="65" spans="1:1" x14ac:dyDescent="0.25">
      <c r="A65" s="101"/>
    </row>
    <row r="66" spans="1:1" x14ac:dyDescent="0.25">
      <c r="A66" s="101"/>
    </row>
    <row r="67" spans="1:1" x14ac:dyDescent="0.25">
      <c r="A67" s="101"/>
    </row>
    <row r="68" spans="1:1" x14ac:dyDescent="0.25">
      <c r="A68" s="101"/>
    </row>
    <row r="69" spans="1:1" x14ac:dyDescent="0.25">
      <c r="A69" s="101"/>
    </row>
    <row r="70" spans="1:1" x14ac:dyDescent="0.25">
      <c r="A70" s="101"/>
    </row>
    <row r="71" spans="1:1" x14ac:dyDescent="0.25">
      <c r="A71" s="101"/>
    </row>
    <row r="72" spans="1:1" x14ac:dyDescent="0.25">
      <c r="A72" s="101"/>
    </row>
    <row r="73" spans="1:1" x14ac:dyDescent="0.25">
      <c r="A73" s="101"/>
    </row>
    <row r="74" spans="1:1" x14ac:dyDescent="0.25">
      <c r="A74" s="101"/>
    </row>
    <row r="75" spans="1:1" x14ac:dyDescent="0.25">
      <c r="A75" s="101"/>
    </row>
    <row r="76" spans="1:1" x14ac:dyDescent="0.25">
      <c r="A76" s="101"/>
    </row>
    <row r="77" spans="1:1" x14ac:dyDescent="0.25">
      <c r="A77" s="101"/>
    </row>
    <row r="78" spans="1:1" x14ac:dyDescent="0.25">
      <c r="A78" s="101"/>
    </row>
    <row r="79" spans="1:1" x14ac:dyDescent="0.25">
      <c r="A79" s="101"/>
    </row>
    <row r="80" spans="1:1" x14ac:dyDescent="0.25">
      <c r="A80" s="101"/>
    </row>
    <row r="81" spans="1:1" x14ac:dyDescent="0.25">
      <c r="A81" s="101"/>
    </row>
  </sheetData>
  <sheetProtection password="E570" sheet="1" objects="1" scenarios="1" selectLockedCells="1"/>
  <mergeCells count="41">
    <mergeCell ref="A1:E2"/>
    <mergeCell ref="B3:C3"/>
    <mergeCell ref="B4:C4"/>
    <mergeCell ref="A13:C13"/>
    <mergeCell ref="A15:C16"/>
    <mergeCell ref="D15:E16"/>
    <mergeCell ref="F15:F16"/>
    <mergeCell ref="B5:C5"/>
    <mergeCell ref="B6:C6"/>
    <mergeCell ref="D13:E13"/>
    <mergeCell ref="A10:C11"/>
    <mergeCell ref="D10:E11"/>
    <mergeCell ref="A21:B22"/>
    <mergeCell ref="C21:C22"/>
    <mergeCell ref="D21:E22"/>
    <mergeCell ref="F21:F22"/>
    <mergeCell ref="A18:C19"/>
    <mergeCell ref="D18:E19"/>
    <mergeCell ref="F18:F19"/>
    <mergeCell ref="A33:B34"/>
    <mergeCell ref="C33:C34"/>
    <mergeCell ref="D33:E34"/>
    <mergeCell ref="F33:F34"/>
    <mergeCell ref="D24:E25"/>
    <mergeCell ref="F24:F25"/>
    <mergeCell ref="A24:C25"/>
    <mergeCell ref="A27:B31"/>
    <mergeCell ref="C27:C28"/>
    <mergeCell ref="D27:E28"/>
    <mergeCell ref="F27:F28"/>
    <mergeCell ref="C30:C31"/>
    <mergeCell ref="D30:E31"/>
    <mergeCell ref="F30:F31"/>
    <mergeCell ref="D43:E43"/>
    <mergeCell ref="A36:B37"/>
    <mergeCell ref="D36:E37"/>
    <mergeCell ref="F36:F37"/>
    <mergeCell ref="A39:C40"/>
    <mergeCell ref="D39:E40"/>
    <mergeCell ref="F39:F40"/>
    <mergeCell ref="A42:D42"/>
  </mergeCells>
  <dataValidations count="6">
    <dataValidation type="list" allowBlank="1" showInputMessage="1" showErrorMessage="1" sqref="D33:E34">
      <formula1>Leguminosen_Bearbeitung</formula1>
    </dataValidation>
    <dataValidation type="list" allowBlank="1" showInputMessage="1" showErrorMessage="1" sqref="D36:E37">
      <formula1>Begrünung_Sommer</formula1>
    </dataValidation>
    <dataValidation type="list" allowBlank="1" showInputMessage="1" showErrorMessage="1" sqref="D39:E40">
      <formula1>Abdeckung</formula1>
    </dataValidation>
    <dataValidation type="list" allowBlank="1" showInputMessage="1" showErrorMessage="1" sqref="D27">
      <formula1>Gassenanzahl</formula1>
    </dataValidation>
    <dataValidation type="list" allowBlank="1" showInputMessage="1" showErrorMessage="1" sqref="D30">
      <formula1>DauerbegrünungohneLeguminosen</formula1>
    </dataValidation>
    <dataValidation type="list" allowBlank="1" showInputMessage="1" showErrorMessage="1" sqref="D18">
      <formula1>Rebenwachstum</formula1>
    </dataValidation>
  </dataValidations>
  <hyperlinks>
    <hyperlink ref="B3:C5" location="Grunddaten!B3" display="Grunddaten!B3"/>
    <hyperlink ref="E3" location="Grunddaten!F3" display="Grunddaten!F3"/>
    <hyperlink ref="E5" location="Grunddaten!C38" display="Grunddaten!C38"/>
    <hyperlink ref="D8" location="Grunddaten!C37" display="wechseln zu Grunddaten"/>
  </hyperlinks>
  <pageMargins left="0.23622047244094491" right="0.23622047244094491" top="0.55118110236220474" bottom="0.6889763779527559" header="0.31496062992125984" footer="0.31496062992125984"/>
  <pageSetup paperSize="9"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Dropdown!$A$13:$A$16</xm:f>
          </x14:formula1>
          <xm:sqref>D21:E22</xm:sqref>
        </x14:dataValidation>
        <x14:dataValidation type="list" allowBlank="1" showInputMessage="1" showErrorMessage="1">
          <x14:formula1>
            <xm:f>Dropdown!$C$30:$C$31</xm:f>
          </x14:formula1>
          <xm:sqref>D10:E11</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1"/>
  <sheetViews>
    <sheetView zoomScaleNormal="100" workbookViewId="0">
      <selection activeCell="D8" sqref="D8"/>
    </sheetView>
  </sheetViews>
  <sheetFormatPr baseColWidth="10" defaultRowHeight="15" x14ac:dyDescent="0.25"/>
  <cols>
    <col min="1" max="1" width="8" style="77" customWidth="1"/>
    <col min="2" max="2" width="21.85546875" style="77" customWidth="1"/>
    <col min="3" max="3" width="23.85546875" style="77" customWidth="1"/>
    <col min="4" max="4" width="20.42578125" style="77" customWidth="1"/>
    <col min="5" max="5" width="31.42578125" style="77" customWidth="1"/>
    <col min="6" max="6" width="35.85546875" style="86" customWidth="1"/>
    <col min="7" max="7" width="0.7109375" style="100" customWidth="1"/>
    <col min="8" max="16384" width="11.42578125" style="77"/>
  </cols>
  <sheetData>
    <row r="1" spans="1:7" s="94" customFormat="1" ht="15" customHeight="1" x14ac:dyDescent="0.3">
      <c r="A1" s="131" t="s">
        <v>0</v>
      </c>
      <c r="B1" s="132"/>
      <c r="C1" s="132"/>
      <c r="D1" s="132"/>
      <c r="E1" s="132"/>
      <c r="F1" s="3" t="s">
        <v>22</v>
      </c>
      <c r="G1" s="35"/>
    </row>
    <row r="2" spans="1:7" s="94" customFormat="1" ht="15" customHeight="1" thickBot="1" x14ac:dyDescent="0.35">
      <c r="A2" s="133"/>
      <c r="B2" s="134"/>
      <c r="C2" s="134"/>
      <c r="D2" s="134"/>
      <c r="E2" s="134"/>
      <c r="F2" s="4" t="s">
        <v>23</v>
      </c>
      <c r="G2" s="35"/>
    </row>
    <row r="3" spans="1:7" ht="15" customHeight="1" thickBot="1" x14ac:dyDescent="0.3">
      <c r="A3" s="5" t="s">
        <v>20</v>
      </c>
      <c r="B3" s="191" t="str">
        <f>IF(Grunddaten!C3&lt;=0," ",Grunddaten!C3)</f>
        <v xml:space="preserve"> </v>
      </c>
      <c r="C3" s="192"/>
      <c r="D3" s="8" t="s">
        <v>19</v>
      </c>
      <c r="E3" s="102">
        <f>IF(Grunddaten!F3&lt;=0," ",Grunddaten!F3)</f>
        <v>2018</v>
      </c>
      <c r="F3" s="4" t="s">
        <v>24</v>
      </c>
      <c r="G3" s="35"/>
    </row>
    <row r="4" spans="1:7" ht="15" customHeight="1" thickBot="1" x14ac:dyDescent="0.3">
      <c r="A4" s="5"/>
      <c r="B4" s="193" t="str">
        <f>IF(Grunddaten!C4&lt;=0," ",Grunddaten!C4)</f>
        <v xml:space="preserve"> </v>
      </c>
      <c r="C4" s="194"/>
      <c r="D4" s="6"/>
      <c r="E4" s="7"/>
      <c r="F4" s="4" t="s">
        <v>25</v>
      </c>
      <c r="G4" s="35"/>
    </row>
    <row r="5" spans="1:7" ht="15" customHeight="1" thickBot="1" x14ac:dyDescent="0.3">
      <c r="A5" s="5"/>
      <c r="B5" s="189" t="str">
        <f>IF(Grunddaten!C5&lt;=0," ",Grunddaten!C5)</f>
        <v xml:space="preserve"> </v>
      </c>
      <c r="C5" s="190"/>
      <c r="D5" s="8" t="s">
        <v>26</v>
      </c>
      <c r="E5" s="103" t="str">
        <f>IF(Grunddaten!C39&lt;=0," ",Grunddaten!C39)</f>
        <v xml:space="preserve"> </v>
      </c>
      <c r="F5" s="4"/>
      <c r="G5" s="35"/>
    </row>
    <row r="6" spans="1:7" ht="3.95" customHeight="1" thickBot="1" x14ac:dyDescent="0.3">
      <c r="A6" s="9"/>
      <c r="B6" s="166"/>
      <c r="C6" s="166"/>
      <c r="D6" s="10"/>
      <c r="E6" s="11"/>
      <c r="F6" s="12"/>
      <c r="G6" s="42"/>
    </row>
    <row r="7" spans="1:7" ht="6" customHeight="1" x14ac:dyDescent="0.25">
      <c r="A7" s="13"/>
      <c r="B7" s="14"/>
      <c r="C7" s="15"/>
      <c r="D7" s="16"/>
      <c r="E7" s="16"/>
      <c r="F7" s="17"/>
      <c r="G7" s="36"/>
    </row>
    <row r="8" spans="1:7" ht="14.1" customHeight="1" x14ac:dyDescent="0.25">
      <c r="A8" s="47"/>
      <c r="B8" s="48"/>
      <c r="C8" s="15"/>
      <c r="D8" s="93" t="s">
        <v>110</v>
      </c>
      <c r="E8" s="82"/>
      <c r="F8" s="18" t="s">
        <v>27</v>
      </c>
      <c r="G8" s="37"/>
    </row>
    <row r="9" spans="1:7" ht="3.95" customHeight="1" thickBot="1" x14ac:dyDescent="0.3">
      <c r="A9" s="47"/>
      <c r="B9" s="48"/>
      <c r="C9" s="15"/>
      <c r="D9" s="125"/>
      <c r="E9" s="82"/>
      <c r="F9" s="18"/>
      <c r="G9" s="37"/>
    </row>
    <row r="10" spans="1:7" ht="14.1" customHeight="1" x14ac:dyDescent="0.25">
      <c r="A10" s="149" t="s">
        <v>139</v>
      </c>
      <c r="B10" s="150"/>
      <c r="C10" s="150"/>
      <c r="D10" s="151" t="s">
        <v>137</v>
      </c>
      <c r="E10" s="152"/>
      <c r="F10" s="18"/>
      <c r="G10" s="37"/>
    </row>
    <row r="11" spans="1:7" ht="14.1" customHeight="1" thickBot="1" x14ac:dyDescent="0.3">
      <c r="A11" s="149"/>
      <c r="B11" s="150"/>
      <c r="C11" s="150"/>
      <c r="D11" s="153"/>
      <c r="E11" s="154"/>
      <c r="F11" s="18"/>
      <c r="G11" s="37"/>
    </row>
    <row r="12" spans="1:7" ht="3.95" customHeight="1" x14ac:dyDescent="0.25">
      <c r="A12" s="19"/>
      <c r="B12" s="15"/>
      <c r="C12" s="15"/>
      <c r="D12" s="50"/>
      <c r="E12" s="50"/>
      <c r="F12" s="17"/>
      <c r="G12" s="36"/>
    </row>
    <row r="13" spans="1:7" x14ac:dyDescent="0.25">
      <c r="A13" s="164" t="s">
        <v>1</v>
      </c>
      <c r="B13" s="165"/>
      <c r="C13" s="165"/>
      <c r="D13" s="184"/>
      <c r="E13" s="184"/>
      <c r="F13" s="27">
        <v>40</v>
      </c>
      <c r="G13" s="38"/>
    </row>
    <row r="14" spans="1:7" ht="3.95" customHeight="1" thickBot="1" x14ac:dyDescent="0.3">
      <c r="A14" s="95"/>
      <c r="B14" s="96"/>
      <c r="C14" s="15"/>
      <c r="D14" s="15"/>
      <c r="E14" s="15"/>
      <c r="F14" s="17"/>
      <c r="G14" s="36"/>
    </row>
    <row r="15" spans="1:7" ht="15" customHeight="1" x14ac:dyDescent="0.25">
      <c r="A15" s="155" t="s">
        <v>21</v>
      </c>
      <c r="B15" s="156"/>
      <c r="C15" s="156"/>
      <c r="D15" s="161">
        <v>5</v>
      </c>
      <c r="E15" s="162"/>
      <c r="F15" s="175">
        <f>IF(D15&lt;0,"Ungültiger Wert",IF(D15=0,"&lt;-- Traubenertrag eintragen",IF(D15&gt;14,10,0)))</f>
        <v>0</v>
      </c>
      <c r="G15" s="36"/>
    </row>
    <row r="16" spans="1:7" ht="15" customHeight="1" thickBot="1" x14ac:dyDescent="0.3">
      <c r="A16" s="155"/>
      <c r="B16" s="156"/>
      <c r="C16" s="156"/>
      <c r="D16" s="159"/>
      <c r="E16" s="160"/>
      <c r="F16" s="175"/>
      <c r="G16" s="36"/>
    </row>
    <row r="17" spans="1:7" ht="3.95" customHeight="1" thickBot="1" x14ac:dyDescent="0.3">
      <c r="A17" s="19"/>
      <c r="B17" s="15"/>
      <c r="C17" s="15"/>
      <c r="D17" s="15"/>
      <c r="E17" s="15"/>
      <c r="F17" s="17"/>
      <c r="G17" s="36"/>
    </row>
    <row r="18" spans="1:7" ht="15" customHeight="1" x14ac:dyDescent="0.25">
      <c r="A18" s="149" t="s">
        <v>2</v>
      </c>
      <c r="B18" s="150"/>
      <c r="C18" s="150"/>
      <c r="D18" s="161" t="s">
        <v>4</v>
      </c>
      <c r="E18" s="162"/>
      <c r="F18" s="176">
        <f>IF(D18=Dropdown!A7,-30,(IF(D18=Dropdown!A8,0,(IF(D18=Dropdown!A9,30,"&lt;-- Auswahl treffen")))))</f>
        <v>0</v>
      </c>
      <c r="G18" s="39"/>
    </row>
    <row r="19" spans="1:7" ht="15" customHeight="1" thickBot="1" x14ac:dyDescent="0.3">
      <c r="A19" s="149"/>
      <c r="B19" s="150"/>
      <c r="C19" s="150"/>
      <c r="D19" s="159"/>
      <c r="E19" s="160"/>
      <c r="F19" s="176"/>
      <c r="G19" s="39"/>
    </row>
    <row r="20" spans="1:7" ht="3.95" customHeight="1" thickBot="1" x14ac:dyDescent="0.3">
      <c r="A20" s="19"/>
      <c r="B20" s="15"/>
      <c r="C20" s="15"/>
      <c r="D20" s="15"/>
      <c r="E20" s="15"/>
      <c r="F20" s="17"/>
      <c r="G20" s="36"/>
    </row>
    <row r="21" spans="1:7" ht="15" customHeight="1" x14ac:dyDescent="0.25">
      <c r="A21" s="149" t="s">
        <v>74</v>
      </c>
      <c r="B21" s="150"/>
      <c r="C21" s="163"/>
      <c r="D21" s="161" t="s">
        <v>7</v>
      </c>
      <c r="E21" s="162"/>
      <c r="F21" s="177" t="str">
        <f>IF(D21=Dropdown!A13," ",(IF(D21=Dropdown!A14," ",(IF(D21=Dropdown!A15," ",(IF(D21=Dropdown!A16," ","&lt;-- Auswahl treffen")))))))</f>
        <v xml:space="preserve"> </v>
      </c>
      <c r="G21" s="39"/>
    </row>
    <row r="22" spans="1:7" ht="15" customHeight="1" x14ac:dyDescent="0.25">
      <c r="A22" s="149"/>
      <c r="B22" s="150"/>
      <c r="C22" s="163"/>
      <c r="D22" s="157"/>
      <c r="E22" s="158"/>
      <c r="F22" s="177"/>
      <c r="G22" s="39"/>
    </row>
    <row r="23" spans="1:7" ht="3.95" customHeight="1" x14ac:dyDescent="0.25">
      <c r="A23" s="19"/>
      <c r="B23" s="15"/>
      <c r="C23" s="15"/>
      <c r="D23" s="31"/>
      <c r="E23" s="32"/>
      <c r="F23" s="17"/>
      <c r="G23" s="36"/>
    </row>
    <row r="24" spans="1:7" ht="15" customHeight="1" x14ac:dyDescent="0.25">
      <c r="A24" s="155" t="s">
        <v>8</v>
      </c>
      <c r="B24" s="156"/>
      <c r="C24" s="156"/>
      <c r="D24" s="157">
        <v>2.5</v>
      </c>
      <c r="E24" s="158"/>
      <c r="F24" s="176">
        <f>IF(D24&lt;0,"Ungültiger Wert",(IF(D21=Dropdown!A13,(IF(D24=0,"&lt;-- Humus eingeben",(IF((D24&gt;0)*AND(D24&lt;1.5),20,(IF((D24&gt;=1.5)*AND(D24&lt;=2.5),0,-40)))))),(IF(D21=Dropdown!A14,(IF(D24&lt;=0,"&lt;-- Humus eingeben",(IF((D24&gt;0)*AND(D24&lt;1.8),20,(IF((D24&gt;=1.8)*AND(D24&lt;=3),0,-40)))))),(IF(D21=Dropdown!A15,(IF(D24&lt;=0,"&lt;-- Humus eingeben",(IF((D24&gt;0)*AND(D24&lt;4),0,-40)))),(IF(D21=Dropdown!A16,(IF(D24&lt;=0,"Humus eingeben",(IF((D24&gt;0)*AND(D24&lt;7),0,-40)))),"Auswahl Bodenart treffen")))))))))</f>
        <v>0</v>
      </c>
      <c r="G24" s="39"/>
    </row>
    <row r="25" spans="1:7" ht="15" customHeight="1" thickBot="1" x14ac:dyDescent="0.3">
      <c r="A25" s="155"/>
      <c r="B25" s="156"/>
      <c r="C25" s="156"/>
      <c r="D25" s="159"/>
      <c r="E25" s="160"/>
      <c r="F25" s="176"/>
      <c r="G25" s="39"/>
    </row>
    <row r="26" spans="1:7" ht="3.95" customHeight="1" thickBot="1" x14ac:dyDescent="0.3">
      <c r="A26" s="19"/>
      <c r="B26" s="15"/>
      <c r="C26" s="15"/>
      <c r="D26" s="15"/>
      <c r="E26" s="15"/>
      <c r="F26" s="17"/>
      <c r="G26" s="36"/>
    </row>
    <row r="27" spans="1:7" ht="15" customHeight="1" x14ac:dyDescent="0.25">
      <c r="A27" s="178" t="s">
        <v>77</v>
      </c>
      <c r="B27" s="179"/>
      <c r="C27" s="187"/>
      <c r="D27" s="161" t="s">
        <v>75</v>
      </c>
      <c r="E27" s="162"/>
      <c r="F27" s="177" t="str">
        <f>IF(D27&lt;=0,"&lt;-- Auswahl treffen"," ")</f>
        <v xml:space="preserve"> </v>
      </c>
      <c r="G27" s="39"/>
    </row>
    <row r="28" spans="1:7" ht="15" customHeight="1" x14ac:dyDescent="0.25">
      <c r="A28" s="178"/>
      <c r="B28" s="179"/>
      <c r="C28" s="187"/>
      <c r="D28" s="157"/>
      <c r="E28" s="158"/>
      <c r="F28" s="177"/>
      <c r="G28" s="39"/>
    </row>
    <row r="29" spans="1:7" ht="3.95" customHeight="1" x14ac:dyDescent="0.25">
      <c r="A29" s="178"/>
      <c r="B29" s="179"/>
      <c r="C29" s="15"/>
      <c r="D29" s="31"/>
      <c r="E29" s="32"/>
      <c r="F29" s="17"/>
      <c r="G29" s="36"/>
    </row>
    <row r="30" spans="1:7" ht="15" customHeight="1" x14ac:dyDescent="0.25">
      <c r="A30" s="178"/>
      <c r="B30" s="179"/>
      <c r="C30" s="188"/>
      <c r="D30" s="157" t="s">
        <v>15</v>
      </c>
      <c r="E30" s="158"/>
      <c r="F30" s="176">
        <f>IF(D27=0,"Beide Felder Begrünung ausfüllen",((IF(D27=Dropdown!A31,(IF(D30&lt;=0,"&lt;-- Auswahl treffen",(IF(D30=Dropdown!A20,0,(IF(D30=Dropdown!A21,20,IF(D30=Dropdown!A22,0,IF(D30=Dropdown!A23,0,IF(D30=Dropdown!A24,-15,IF(D30=Dropdown!A25,-20,-40)))))))))),(IF(D30&lt;=0,"&lt;-- Auswahl treffen",(IF(D30=Dropdown!A20,0,(IF(D30=Dropdown!A21,40,IF(D30=Dropdown!A22,0,IF(D30=Dropdown!A23,0,IF(D30=Dropdown!A24,-30,IF(D30=Dropdown!A25,-40,-80))))))))))))))</f>
        <v>0</v>
      </c>
      <c r="G30" s="39"/>
    </row>
    <row r="31" spans="1:7" ht="15" customHeight="1" thickBot="1" x14ac:dyDescent="0.3">
      <c r="A31" s="178"/>
      <c r="B31" s="179"/>
      <c r="C31" s="188"/>
      <c r="D31" s="159"/>
      <c r="E31" s="160"/>
      <c r="F31" s="176"/>
      <c r="G31" s="39"/>
    </row>
    <row r="32" spans="1:7" ht="3.95" customHeight="1" thickBot="1" x14ac:dyDescent="0.3">
      <c r="A32" s="20"/>
      <c r="B32" s="21"/>
      <c r="C32" s="15"/>
      <c r="D32" s="15"/>
      <c r="E32" s="15"/>
      <c r="F32" s="17"/>
      <c r="G32" s="36"/>
    </row>
    <row r="33" spans="1:7" ht="15" customHeight="1" x14ac:dyDescent="0.25">
      <c r="A33" s="178" t="s">
        <v>16</v>
      </c>
      <c r="B33" s="179"/>
      <c r="C33" s="187"/>
      <c r="D33" s="180" t="s">
        <v>34</v>
      </c>
      <c r="E33" s="181"/>
      <c r="F33" s="176">
        <f>IF(D33&lt;=0,"&lt;-- Auswahl treffen",(IF(D33=Dropdown!A35,0,(IF(D33=Dropdown!A36,-20,(IF(D33=Dropdown!A37,-10,(IF(D33=Dropdown!A38,-50,(IF(D33=Dropdown!A39,-25,(IF(D33=Dropdown!A40,-100,(IF(D33=Dropdown!A41,-50,(IF(D33=Dropdown!A42,-35,-60)))))))))))))))))</f>
        <v>0</v>
      </c>
      <c r="G33" s="39"/>
    </row>
    <row r="34" spans="1:7" ht="15" customHeight="1" thickBot="1" x14ac:dyDescent="0.3">
      <c r="A34" s="178"/>
      <c r="B34" s="179"/>
      <c r="C34" s="187"/>
      <c r="D34" s="182"/>
      <c r="E34" s="183"/>
      <c r="F34" s="176"/>
      <c r="G34" s="39"/>
    </row>
    <row r="35" spans="1:7" ht="3.95" customHeight="1" thickBot="1" x14ac:dyDescent="0.3">
      <c r="A35" s="22"/>
      <c r="B35" s="23"/>
      <c r="C35" s="15"/>
      <c r="D35" s="2"/>
      <c r="E35" s="2"/>
      <c r="F35" s="17"/>
      <c r="G35" s="36"/>
    </row>
    <row r="36" spans="1:7" ht="15" customHeight="1" x14ac:dyDescent="0.25">
      <c r="A36" s="178" t="s">
        <v>33</v>
      </c>
      <c r="B36" s="179"/>
      <c r="C36" s="15"/>
      <c r="D36" s="161" t="s">
        <v>32</v>
      </c>
      <c r="E36" s="162"/>
      <c r="F36" s="176">
        <f>IF(D36&lt;=0,"&lt;-- Auswahl treffen",(IF(D36=Dropdown!A47,-20,(IF(D36=Dropdown!A48,-10,0)))))</f>
        <v>0</v>
      </c>
      <c r="G36" s="39"/>
    </row>
    <row r="37" spans="1:7" ht="15" customHeight="1" thickBot="1" x14ac:dyDescent="0.3">
      <c r="A37" s="178"/>
      <c r="B37" s="179"/>
      <c r="C37" s="15"/>
      <c r="D37" s="159"/>
      <c r="E37" s="160"/>
      <c r="F37" s="176"/>
      <c r="G37" s="39"/>
    </row>
    <row r="38" spans="1:7" ht="3.95" customHeight="1" thickBot="1" x14ac:dyDescent="0.3">
      <c r="A38" s="24"/>
      <c r="B38" s="25"/>
      <c r="C38" s="15"/>
      <c r="D38" s="69"/>
      <c r="E38" s="69"/>
      <c r="F38" s="17"/>
      <c r="G38" s="36"/>
    </row>
    <row r="39" spans="1:7" ht="19.5" customHeight="1" x14ac:dyDescent="0.25">
      <c r="A39" s="178" t="s">
        <v>17</v>
      </c>
      <c r="B39" s="179"/>
      <c r="C39" s="179"/>
      <c r="D39" s="161" t="s">
        <v>18</v>
      </c>
      <c r="E39" s="162"/>
      <c r="F39" s="176">
        <f>IF(D39&lt;=0,"&lt;-- Auswahl treffen",(IF(D39=Dropdown!A53,-20,(IF(D39=Dropdown!A54,-10,0)))))</f>
        <v>0</v>
      </c>
      <c r="G39" s="39"/>
    </row>
    <row r="40" spans="1:7" ht="11.45" customHeight="1" thickBot="1" x14ac:dyDescent="0.3">
      <c r="A40" s="178"/>
      <c r="B40" s="179"/>
      <c r="C40" s="179"/>
      <c r="D40" s="159"/>
      <c r="E40" s="160"/>
      <c r="F40" s="176"/>
      <c r="G40" s="39"/>
    </row>
    <row r="41" spans="1:7" ht="3.95" customHeight="1" x14ac:dyDescent="0.25">
      <c r="A41" s="20"/>
      <c r="B41" s="21"/>
      <c r="C41" s="15"/>
      <c r="D41" s="69"/>
      <c r="E41" s="69"/>
      <c r="F41" s="68"/>
      <c r="G41" s="39"/>
    </row>
    <row r="42" spans="1:7" ht="19.5" customHeight="1" thickBot="1" x14ac:dyDescent="0.35">
      <c r="A42" s="185" t="s">
        <v>39</v>
      </c>
      <c r="B42" s="186"/>
      <c r="C42" s="186"/>
      <c r="D42" s="186"/>
      <c r="E42" s="28"/>
      <c r="F42" s="26">
        <f>(IF(((D15&gt;0)*AND(D18&gt;0)*AND(D21&gt;0)*AND(D24&gt;0)*AND(D27&gt;0)*AND(D30&gt;0)*AND(D33&gt;0)*AND(D36&gt;0)*AND(D39&gt;0)),(IF(SUM(F13:F39)&gt;80,"Max. zulässiger Wert:  80 ",(IF(SUM(F13:F39)&lt;0,0,SUM(F13:F39))))),"Bitte alle Felder ausfüllen"))</f>
        <v>40</v>
      </c>
      <c r="G42" s="40"/>
    </row>
    <row r="43" spans="1:7" ht="24" customHeight="1" thickBot="1" x14ac:dyDescent="0.35">
      <c r="A43" s="29" t="s">
        <v>28</v>
      </c>
      <c r="B43" s="33"/>
      <c r="C43" s="16" t="s">
        <v>29</v>
      </c>
      <c r="D43" s="173"/>
      <c r="E43" s="174"/>
      <c r="F43" s="30" t="str">
        <f>(IF(D39&lt;=0,"",(IF(D36&lt;=0,"",(IF(D33&lt;=0,"",(IF(D30&lt;=0," ",(IF(D27&lt;=0,"",(IF(D24&lt;=0," ",(IF(D21&lt;=0," ",(IF(D18&lt;=0," ",(IF(D15&lt;=0," ",(IF(D10=Dropdown!C30,(IF(F42&gt;=50,"Max. 150 kg ges.-N organisch in 3 Jahren","")),(IF(F42&gt;=80,"Max. 240 kg ges.-N organisch in 3 Jahren",""))))))))))))))))))))))</f>
        <v/>
      </c>
      <c r="G43" s="41"/>
    </row>
    <row r="44" spans="1:7" ht="9.75" customHeight="1" thickBot="1" x14ac:dyDescent="0.3">
      <c r="A44" s="55"/>
      <c r="B44" s="56"/>
      <c r="C44" s="56"/>
      <c r="D44" s="53" t="s">
        <v>79</v>
      </c>
      <c r="E44" s="56"/>
      <c r="F44" s="54" t="s">
        <v>135</v>
      </c>
      <c r="G44" s="43"/>
    </row>
    <row r="45" spans="1:7" x14ac:dyDescent="0.25">
      <c r="G45" s="36"/>
    </row>
    <row r="46" spans="1:7" x14ac:dyDescent="0.25">
      <c r="A46" s="97"/>
      <c r="B46" s="98"/>
      <c r="C46" s="49"/>
      <c r="F46" s="99"/>
    </row>
    <row r="47" spans="1:7" x14ac:dyDescent="0.25">
      <c r="A47" s="49"/>
      <c r="B47" s="49"/>
      <c r="C47" s="49"/>
    </row>
    <row r="48" spans="1:7" x14ac:dyDescent="0.25">
      <c r="A48" s="101"/>
    </row>
    <row r="49" spans="1:1" x14ac:dyDescent="0.25">
      <c r="A49" s="101"/>
    </row>
    <row r="50" spans="1:1" x14ac:dyDescent="0.25">
      <c r="A50" s="101"/>
    </row>
    <row r="51" spans="1:1" x14ac:dyDescent="0.25">
      <c r="A51" s="101"/>
    </row>
    <row r="52" spans="1:1" x14ac:dyDescent="0.25">
      <c r="A52" s="101"/>
    </row>
    <row r="53" spans="1:1" x14ac:dyDescent="0.25">
      <c r="A53" s="101"/>
    </row>
    <row r="54" spans="1:1" x14ac:dyDescent="0.25">
      <c r="A54" s="101"/>
    </row>
    <row r="55" spans="1:1" x14ac:dyDescent="0.25">
      <c r="A55" s="101"/>
    </row>
    <row r="56" spans="1:1" x14ac:dyDescent="0.25">
      <c r="A56" s="101"/>
    </row>
    <row r="57" spans="1:1" x14ac:dyDescent="0.25">
      <c r="A57" s="101"/>
    </row>
    <row r="58" spans="1:1" x14ac:dyDescent="0.25">
      <c r="A58" s="101"/>
    </row>
    <row r="59" spans="1:1" x14ac:dyDescent="0.25">
      <c r="A59" s="101"/>
    </row>
    <row r="60" spans="1:1" x14ac:dyDescent="0.25">
      <c r="A60" s="101"/>
    </row>
    <row r="61" spans="1:1" x14ac:dyDescent="0.25">
      <c r="A61" s="101"/>
    </row>
    <row r="62" spans="1:1" x14ac:dyDescent="0.25">
      <c r="A62" s="101"/>
    </row>
    <row r="63" spans="1:1" x14ac:dyDescent="0.25">
      <c r="A63" s="101"/>
    </row>
    <row r="64" spans="1:1" x14ac:dyDescent="0.25">
      <c r="A64" s="101"/>
    </row>
    <row r="65" spans="1:1" x14ac:dyDescent="0.25">
      <c r="A65" s="101"/>
    </row>
    <row r="66" spans="1:1" x14ac:dyDescent="0.25">
      <c r="A66" s="101"/>
    </row>
    <row r="67" spans="1:1" x14ac:dyDescent="0.25">
      <c r="A67" s="101"/>
    </row>
    <row r="68" spans="1:1" x14ac:dyDescent="0.25">
      <c r="A68" s="101"/>
    </row>
    <row r="69" spans="1:1" x14ac:dyDescent="0.25">
      <c r="A69" s="101"/>
    </row>
    <row r="70" spans="1:1" x14ac:dyDescent="0.25">
      <c r="A70" s="101"/>
    </row>
    <row r="71" spans="1:1" x14ac:dyDescent="0.25">
      <c r="A71" s="101"/>
    </row>
    <row r="72" spans="1:1" x14ac:dyDescent="0.25">
      <c r="A72" s="101"/>
    </row>
    <row r="73" spans="1:1" x14ac:dyDescent="0.25">
      <c r="A73" s="101"/>
    </row>
    <row r="74" spans="1:1" x14ac:dyDescent="0.25">
      <c r="A74" s="101"/>
    </row>
    <row r="75" spans="1:1" x14ac:dyDescent="0.25">
      <c r="A75" s="101"/>
    </row>
    <row r="76" spans="1:1" x14ac:dyDescent="0.25">
      <c r="A76" s="101"/>
    </row>
    <row r="77" spans="1:1" x14ac:dyDescent="0.25">
      <c r="A77" s="101"/>
    </row>
    <row r="78" spans="1:1" x14ac:dyDescent="0.25">
      <c r="A78" s="101"/>
    </row>
    <row r="79" spans="1:1" x14ac:dyDescent="0.25">
      <c r="A79" s="101"/>
    </row>
    <row r="80" spans="1:1" x14ac:dyDescent="0.25">
      <c r="A80" s="101"/>
    </row>
    <row r="81" spans="1:1" x14ac:dyDescent="0.25">
      <c r="A81" s="101"/>
    </row>
  </sheetData>
  <sheetProtection password="E570" sheet="1" objects="1" scenarios="1" selectLockedCells="1"/>
  <mergeCells count="41">
    <mergeCell ref="A1:E2"/>
    <mergeCell ref="B3:C3"/>
    <mergeCell ref="B4:C4"/>
    <mergeCell ref="A13:C13"/>
    <mergeCell ref="A15:C16"/>
    <mergeCell ref="D15:E16"/>
    <mergeCell ref="F15:F16"/>
    <mergeCell ref="B5:C5"/>
    <mergeCell ref="B6:C6"/>
    <mergeCell ref="D13:E13"/>
    <mergeCell ref="A10:C11"/>
    <mergeCell ref="D10:E11"/>
    <mergeCell ref="A21:B22"/>
    <mergeCell ref="C21:C22"/>
    <mergeCell ref="D21:E22"/>
    <mergeCell ref="F21:F22"/>
    <mergeCell ref="A18:C19"/>
    <mergeCell ref="D18:E19"/>
    <mergeCell ref="F18:F19"/>
    <mergeCell ref="A33:B34"/>
    <mergeCell ref="C33:C34"/>
    <mergeCell ref="D33:E34"/>
    <mergeCell ref="F33:F34"/>
    <mergeCell ref="D24:E25"/>
    <mergeCell ref="F24:F25"/>
    <mergeCell ref="A24:C25"/>
    <mergeCell ref="A27:B31"/>
    <mergeCell ref="C27:C28"/>
    <mergeCell ref="D27:E28"/>
    <mergeCell ref="F27:F28"/>
    <mergeCell ref="C30:C31"/>
    <mergeCell ref="D30:E31"/>
    <mergeCell ref="F30:F31"/>
    <mergeCell ref="D43:E43"/>
    <mergeCell ref="A36:B37"/>
    <mergeCell ref="D36:E37"/>
    <mergeCell ref="F36:F37"/>
    <mergeCell ref="A39:C40"/>
    <mergeCell ref="D39:E40"/>
    <mergeCell ref="F39:F40"/>
    <mergeCell ref="A42:D42"/>
  </mergeCells>
  <dataValidations count="6">
    <dataValidation type="list" allowBlank="1" showInputMessage="1" showErrorMessage="1" sqref="D33:E34">
      <formula1>Leguminosen_Bearbeitung</formula1>
    </dataValidation>
    <dataValidation type="list" allowBlank="1" showInputMessage="1" showErrorMessage="1" sqref="D36:E37">
      <formula1>Begrünung_Sommer</formula1>
    </dataValidation>
    <dataValidation type="list" allowBlank="1" showInputMessage="1" showErrorMessage="1" sqref="D39:E40">
      <formula1>Abdeckung</formula1>
    </dataValidation>
    <dataValidation type="list" allowBlank="1" showInputMessage="1" showErrorMessage="1" sqref="D27">
      <formula1>Gassenanzahl</formula1>
    </dataValidation>
    <dataValidation type="list" allowBlank="1" showInputMessage="1" showErrorMessage="1" sqref="D30">
      <formula1>DauerbegrünungohneLeguminosen</formula1>
    </dataValidation>
    <dataValidation type="list" allowBlank="1" showInputMessage="1" showErrorMessage="1" sqref="D18">
      <formula1>Rebenwachstum</formula1>
    </dataValidation>
  </dataValidations>
  <hyperlinks>
    <hyperlink ref="B3:C5" location="Grunddaten!B3" display="Grunddaten!B3"/>
    <hyperlink ref="E3" location="Grunddaten!F3" display="Grunddaten!F3"/>
    <hyperlink ref="E5" location="Grunddaten!C40" display="Grunddaten!C40"/>
    <hyperlink ref="D8" location="Grunddaten!C39" display="wechseln zu Grunddaten"/>
  </hyperlinks>
  <pageMargins left="0.23622047244094491" right="0.23622047244094491" top="0.55118110236220474" bottom="0.6889763779527559" header="0.31496062992125984" footer="0.31496062992125984"/>
  <pageSetup paperSize="9"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Dropdown!$A$13:$A$16</xm:f>
          </x14:formula1>
          <xm:sqref>D21:E22</xm:sqref>
        </x14:dataValidation>
        <x14:dataValidation type="list" allowBlank="1" showInputMessage="1" showErrorMessage="1">
          <x14:formula1>
            <xm:f>Dropdown!$C$30:$C$31</xm:f>
          </x14:formula1>
          <xm:sqref>D10:E11</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1"/>
  <sheetViews>
    <sheetView zoomScaleNormal="100" workbookViewId="0">
      <selection activeCell="D8" sqref="D8"/>
    </sheetView>
  </sheetViews>
  <sheetFormatPr baseColWidth="10" defaultRowHeight="15" x14ac:dyDescent="0.25"/>
  <cols>
    <col min="1" max="1" width="8" style="77" customWidth="1"/>
    <col min="2" max="2" width="21.85546875" style="77" customWidth="1"/>
    <col min="3" max="3" width="23.85546875" style="77" customWidth="1"/>
    <col min="4" max="4" width="20.42578125" style="77" customWidth="1"/>
    <col min="5" max="5" width="31.42578125" style="77" customWidth="1"/>
    <col min="6" max="6" width="35.85546875" style="86" customWidth="1"/>
    <col min="7" max="7" width="0.7109375" style="100" customWidth="1"/>
    <col min="8" max="16384" width="11.42578125" style="77"/>
  </cols>
  <sheetData>
    <row r="1" spans="1:7" s="94" customFormat="1" ht="15" customHeight="1" x14ac:dyDescent="0.3">
      <c r="A1" s="131" t="s">
        <v>0</v>
      </c>
      <c r="B1" s="132"/>
      <c r="C1" s="132"/>
      <c r="D1" s="132"/>
      <c r="E1" s="132"/>
      <c r="F1" s="3" t="s">
        <v>22</v>
      </c>
      <c r="G1" s="35"/>
    </row>
    <row r="2" spans="1:7" s="94" customFormat="1" ht="15" customHeight="1" thickBot="1" x14ac:dyDescent="0.35">
      <c r="A2" s="133"/>
      <c r="B2" s="134"/>
      <c r="C2" s="134"/>
      <c r="D2" s="134"/>
      <c r="E2" s="134"/>
      <c r="F2" s="4" t="s">
        <v>23</v>
      </c>
      <c r="G2" s="35"/>
    </row>
    <row r="3" spans="1:7" ht="15" customHeight="1" thickBot="1" x14ac:dyDescent="0.3">
      <c r="A3" s="5" t="s">
        <v>20</v>
      </c>
      <c r="B3" s="191" t="str">
        <f>IF(Grunddaten!C3&lt;=0," ",Grunddaten!C3)</f>
        <v xml:space="preserve"> </v>
      </c>
      <c r="C3" s="192"/>
      <c r="D3" s="8" t="s">
        <v>19</v>
      </c>
      <c r="E3" s="102">
        <f>IF(Grunddaten!F3&lt;=0," ",Grunddaten!F3)</f>
        <v>2018</v>
      </c>
      <c r="F3" s="4" t="s">
        <v>24</v>
      </c>
      <c r="G3" s="35"/>
    </row>
    <row r="4" spans="1:7" ht="15" customHeight="1" thickBot="1" x14ac:dyDescent="0.3">
      <c r="A4" s="5"/>
      <c r="B4" s="193" t="str">
        <f>IF(Grunddaten!C4&lt;=0," ",Grunddaten!C4)</f>
        <v xml:space="preserve"> </v>
      </c>
      <c r="C4" s="194"/>
      <c r="D4" s="6"/>
      <c r="E4" s="7"/>
      <c r="F4" s="4" t="s">
        <v>25</v>
      </c>
      <c r="G4" s="35"/>
    </row>
    <row r="5" spans="1:7" ht="15" customHeight="1" thickBot="1" x14ac:dyDescent="0.3">
      <c r="A5" s="5"/>
      <c r="B5" s="189" t="str">
        <f>IF(Grunddaten!C5&lt;=0," ",Grunddaten!C5)</f>
        <v xml:space="preserve"> </v>
      </c>
      <c r="C5" s="190"/>
      <c r="D5" s="8" t="s">
        <v>26</v>
      </c>
      <c r="E5" s="103" t="str">
        <f>IF(Grunddaten!C41&lt;=0," ",Grunddaten!C41)</f>
        <v xml:space="preserve"> </v>
      </c>
      <c r="F5" s="4"/>
      <c r="G5" s="35"/>
    </row>
    <row r="6" spans="1:7" ht="3.95" customHeight="1" thickBot="1" x14ac:dyDescent="0.3">
      <c r="A6" s="9"/>
      <c r="B6" s="166"/>
      <c r="C6" s="166"/>
      <c r="D6" s="10"/>
      <c r="E6" s="11"/>
      <c r="F6" s="12"/>
      <c r="G6" s="42"/>
    </row>
    <row r="7" spans="1:7" ht="6" customHeight="1" x14ac:dyDescent="0.25">
      <c r="A7" s="13"/>
      <c r="B7" s="14"/>
      <c r="C7" s="15"/>
      <c r="D7" s="16"/>
      <c r="E7" s="16"/>
      <c r="F7" s="17"/>
      <c r="G7" s="36"/>
    </row>
    <row r="8" spans="1:7" ht="14.1" customHeight="1" x14ac:dyDescent="0.25">
      <c r="A8" s="47"/>
      <c r="B8" s="48"/>
      <c r="C8" s="15"/>
      <c r="D8" s="93" t="s">
        <v>110</v>
      </c>
      <c r="E8" s="82"/>
      <c r="F8" s="18" t="s">
        <v>27</v>
      </c>
      <c r="G8" s="37"/>
    </row>
    <row r="9" spans="1:7" ht="3.95" customHeight="1" thickBot="1" x14ac:dyDescent="0.3">
      <c r="A9" s="47"/>
      <c r="B9" s="48"/>
      <c r="C9" s="15"/>
      <c r="D9" s="125"/>
      <c r="E9" s="82"/>
      <c r="F9" s="18"/>
      <c r="G9" s="37"/>
    </row>
    <row r="10" spans="1:7" ht="14.1" customHeight="1" x14ac:dyDescent="0.25">
      <c r="A10" s="149" t="s">
        <v>139</v>
      </c>
      <c r="B10" s="150"/>
      <c r="C10" s="150"/>
      <c r="D10" s="151" t="s">
        <v>137</v>
      </c>
      <c r="E10" s="152"/>
      <c r="F10" s="18"/>
      <c r="G10" s="37"/>
    </row>
    <row r="11" spans="1:7" ht="14.1" customHeight="1" thickBot="1" x14ac:dyDescent="0.3">
      <c r="A11" s="149"/>
      <c r="B11" s="150"/>
      <c r="C11" s="150"/>
      <c r="D11" s="153"/>
      <c r="E11" s="154"/>
      <c r="F11" s="18"/>
      <c r="G11" s="37"/>
    </row>
    <row r="12" spans="1:7" ht="3.95" customHeight="1" x14ac:dyDescent="0.25">
      <c r="A12" s="19"/>
      <c r="B12" s="15"/>
      <c r="C12" s="15"/>
      <c r="D12" s="50"/>
      <c r="E12" s="50"/>
      <c r="F12" s="17"/>
      <c r="G12" s="36"/>
    </row>
    <row r="13" spans="1:7" x14ac:dyDescent="0.25">
      <c r="A13" s="164" t="s">
        <v>1</v>
      </c>
      <c r="B13" s="165"/>
      <c r="C13" s="165"/>
      <c r="D13" s="184"/>
      <c r="E13" s="184"/>
      <c r="F13" s="27">
        <v>40</v>
      </c>
      <c r="G13" s="38"/>
    </row>
    <row r="14" spans="1:7" ht="3.95" customHeight="1" thickBot="1" x14ac:dyDescent="0.3">
      <c r="A14" s="95"/>
      <c r="B14" s="96"/>
      <c r="C14" s="15"/>
      <c r="D14" s="15"/>
      <c r="E14" s="15"/>
      <c r="F14" s="17"/>
      <c r="G14" s="36"/>
    </row>
    <row r="15" spans="1:7" ht="15" customHeight="1" x14ac:dyDescent="0.25">
      <c r="A15" s="155" t="s">
        <v>21</v>
      </c>
      <c r="B15" s="156"/>
      <c r="C15" s="156"/>
      <c r="D15" s="161">
        <v>5</v>
      </c>
      <c r="E15" s="162"/>
      <c r="F15" s="175">
        <f>IF(D15&lt;0,"Ungültiger Wert",IF(D15=0,"&lt;-- Traubenertrag eintragen",IF(D15&gt;14,10,0)))</f>
        <v>0</v>
      </c>
      <c r="G15" s="36"/>
    </row>
    <row r="16" spans="1:7" ht="15" customHeight="1" thickBot="1" x14ac:dyDescent="0.3">
      <c r="A16" s="155"/>
      <c r="B16" s="156"/>
      <c r="C16" s="156"/>
      <c r="D16" s="159"/>
      <c r="E16" s="160"/>
      <c r="F16" s="175"/>
      <c r="G16" s="36"/>
    </row>
    <row r="17" spans="1:7" ht="3.95" customHeight="1" thickBot="1" x14ac:dyDescent="0.3">
      <c r="A17" s="19"/>
      <c r="B17" s="15"/>
      <c r="C17" s="15"/>
      <c r="D17" s="15"/>
      <c r="E17" s="15"/>
      <c r="F17" s="17"/>
      <c r="G17" s="36"/>
    </row>
    <row r="18" spans="1:7" ht="15" customHeight="1" x14ac:dyDescent="0.25">
      <c r="A18" s="149" t="s">
        <v>2</v>
      </c>
      <c r="B18" s="150"/>
      <c r="C18" s="150"/>
      <c r="D18" s="161" t="s">
        <v>4</v>
      </c>
      <c r="E18" s="162"/>
      <c r="F18" s="176">
        <f>IF(D18=Dropdown!A7,-30,(IF(D18=Dropdown!A8,0,(IF(D18=Dropdown!A9,30,"&lt;-- Auswahl treffen")))))</f>
        <v>0</v>
      </c>
      <c r="G18" s="39"/>
    </row>
    <row r="19" spans="1:7" ht="15" customHeight="1" thickBot="1" x14ac:dyDescent="0.3">
      <c r="A19" s="149"/>
      <c r="B19" s="150"/>
      <c r="C19" s="150"/>
      <c r="D19" s="159"/>
      <c r="E19" s="160"/>
      <c r="F19" s="176"/>
      <c r="G19" s="39"/>
    </row>
    <row r="20" spans="1:7" ht="3.95" customHeight="1" thickBot="1" x14ac:dyDescent="0.3">
      <c r="A20" s="19"/>
      <c r="B20" s="15"/>
      <c r="C20" s="15"/>
      <c r="D20" s="15"/>
      <c r="E20" s="15"/>
      <c r="F20" s="17"/>
      <c r="G20" s="36"/>
    </row>
    <row r="21" spans="1:7" ht="15" customHeight="1" x14ac:dyDescent="0.25">
      <c r="A21" s="149" t="s">
        <v>74</v>
      </c>
      <c r="B21" s="150"/>
      <c r="C21" s="163"/>
      <c r="D21" s="161" t="s">
        <v>7</v>
      </c>
      <c r="E21" s="162"/>
      <c r="F21" s="177" t="str">
        <f>IF(D21=Dropdown!A13," ",(IF(D21=Dropdown!A14," ",(IF(D21=Dropdown!A15," ",(IF(D21=Dropdown!A16," ","&lt;-- Auswahl treffen")))))))</f>
        <v xml:space="preserve"> </v>
      </c>
      <c r="G21" s="39"/>
    </row>
    <row r="22" spans="1:7" ht="15" customHeight="1" x14ac:dyDescent="0.25">
      <c r="A22" s="149"/>
      <c r="B22" s="150"/>
      <c r="C22" s="163"/>
      <c r="D22" s="157"/>
      <c r="E22" s="158"/>
      <c r="F22" s="177"/>
      <c r="G22" s="39"/>
    </row>
    <row r="23" spans="1:7" ht="3.95" customHeight="1" x14ac:dyDescent="0.25">
      <c r="A23" s="19"/>
      <c r="B23" s="15"/>
      <c r="C23" s="15"/>
      <c r="D23" s="31"/>
      <c r="E23" s="32"/>
      <c r="F23" s="17"/>
      <c r="G23" s="36"/>
    </row>
    <row r="24" spans="1:7" ht="15" customHeight="1" x14ac:dyDescent="0.25">
      <c r="A24" s="155" t="s">
        <v>8</v>
      </c>
      <c r="B24" s="156"/>
      <c r="C24" s="156"/>
      <c r="D24" s="157">
        <v>2.5</v>
      </c>
      <c r="E24" s="158"/>
      <c r="F24" s="176">
        <f>IF(D24&lt;0,"Ungültiger Wert",(IF(D21=Dropdown!A13,(IF(D24=0,"&lt;-- Humus eingeben",(IF((D24&gt;0)*AND(D24&lt;1.5),20,(IF((D24&gt;=1.5)*AND(D24&lt;=2.5),0,-40)))))),(IF(D21=Dropdown!A14,(IF(D24&lt;=0,"&lt;-- Humus eingeben",(IF((D24&gt;0)*AND(D24&lt;1.8),20,(IF((D24&gt;=1.8)*AND(D24&lt;=3),0,-40)))))),(IF(D21=Dropdown!A15,(IF(D24&lt;=0,"&lt;-- Humus eingeben",(IF((D24&gt;0)*AND(D24&lt;4),0,-40)))),(IF(D21=Dropdown!A16,(IF(D24&lt;=0,"Humus eingeben",(IF((D24&gt;0)*AND(D24&lt;7),0,-40)))),"Auswahl Bodenart treffen")))))))))</f>
        <v>0</v>
      </c>
      <c r="G24" s="39"/>
    </row>
    <row r="25" spans="1:7" ht="15" customHeight="1" thickBot="1" x14ac:dyDescent="0.3">
      <c r="A25" s="155"/>
      <c r="B25" s="156"/>
      <c r="C25" s="156"/>
      <c r="D25" s="159"/>
      <c r="E25" s="160"/>
      <c r="F25" s="176"/>
      <c r="G25" s="39"/>
    </row>
    <row r="26" spans="1:7" ht="3.95" customHeight="1" thickBot="1" x14ac:dyDescent="0.3">
      <c r="A26" s="19"/>
      <c r="B26" s="15"/>
      <c r="C26" s="15"/>
      <c r="D26" s="15"/>
      <c r="E26" s="15"/>
      <c r="F26" s="17"/>
      <c r="G26" s="36"/>
    </row>
    <row r="27" spans="1:7" ht="15" customHeight="1" x14ac:dyDescent="0.25">
      <c r="A27" s="178" t="s">
        <v>77</v>
      </c>
      <c r="B27" s="179"/>
      <c r="C27" s="187"/>
      <c r="D27" s="161" t="s">
        <v>75</v>
      </c>
      <c r="E27" s="162"/>
      <c r="F27" s="177" t="str">
        <f>IF(D27&lt;=0,"&lt;-- Auswahl treffen"," ")</f>
        <v xml:space="preserve"> </v>
      </c>
      <c r="G27" s="39"/>
    </row>
    <row r="28" spans="1:7" ht="15" customHeight="1" x14ac:dyDescent="0.25">
      <c r="A28" s="178"/>
      <c r="B28" s="179"/>
      <c r="C28" s="187"/>
      <c r="D28" s="157"/>
      <c r="E28" s="158"/>
      <c r="F28" s="177"/>
      <c r="G28" s="39"/>
    </row>
    <row r="29" spans="1:7" ht="3.95" customHeight="1" x14ac:dyDescent="0.25">
      <c r="A29" s="178"/>
      <c r="B29" s="179"/>
      <c r="C29" s="15"/>
      <c r="D29" s="31"/>
      <c r="E29" s="32"/>
      <c r="F29" s="17"/>
      <c r="G29" s="36"/>
    </row>
    <row r="30" spans="1:7" ht="15" customHeight="1" x14ac:dyDescent="0.25">
      <c r="A30" s="178"/>
      <c r="B30" s="179"/>
      <c r="C30" s="188"/>
      <c r="D30" s="157" t="s">
        <v>15</v>
      </c>
      <c r="E30" s="158"/>
      <c r="F30" s="176">
        <f>IF(D27=0,"Beide Felder Begrünung ausfüllen",((IF(D27=Dropdown!A31,(IF(D30&lt;=0,"&lt;-- Auswahl treffen",(IF(D30=Dropdown!A20,0,(IF(D30=Dropdown!A21,20,IF(D30=Dropdown!A22,0,IF(D30=Dropdown!A23,0,IF(D30=Dropdown!A24,-15,IF(D30=Dropdown!A25,-20,-40)))))))))),(IF(D30&lt;=0,"&lt;-- Auswahl treffen",(IF(D30=Dropdown!A20,0,(IF(D30=Dropdown!A21,40,IF(D30=Dropdown!A22,0,IF(D30=Dropdown!A23,0,IF(D30=Dropdown!A24,-30,IF(D30=Dropdown!A25,-40,-80))))))))))))))</f>
        <v>0</v>
      </c>
      <c r="G30" s="39"/>
    </row>
    <row r="31" spans="1:7" ht="15" customHeight="1" thickBot="1" x14ac:dyDescent="0.3">
      <c r="A31" s="178"/>
      <c r="B31" s="179"/>
      <c r="C31" s="188"/>
      <c r="D31" s="159"/>
      <c r="E31" s="160"/>
      <c r="F31" s="176"/>
      <c r="G31" s="39"/>
    </row>
    <row r="32" spans="1:7" ht="3.95" customHeight="1" thickBot="1" x14ac:dyDescent="0.3">
      <c r="A32" s="20"/>
      <c r="B32" s="21"/>
      <c r="C32" s="15"/>
      <c r="D32" s="15"/>
      <c r="E32" s="15"/>
      <c r="F32" s="17"/>
      <c r="G32" s="36"/>
    </row>
    <row r="33" spans="1:7" ht="15" customHeight="1" x14ac:dyDescent="0.25">
      <c r="A33" s="178" t="s">
        <v>16</v>
      </c>
      <c r="B33" s="179"/>
      <c r="C33" s="187"/>
      <c r="D33" s="180" t="s">
        <v>34</v>
      </c>
      <c r="E33" s="181"/>
      <c r="F33" s="176">
        <f>IF(D33&lt;=0,"&lt;-- Auswahl treffen",(IF(D33=Dropdown!A35,0,(IF(D33=Dropdown!A36,-20,(IF(D33=Dropdown!A37,-10,(IF(D33=Dropdown!A38,-50,(IF(D33=Dropdown!A39,-25,(IF(D33=Dropdown!A40,-100,(IF(D33=Dropdown!A41,-50,(IF(D33=Dropdown!A42,-35,-60)))))))))))))))))</f>
        <v>0</v>
      </c>
      <c r="G33" s="39"/>
    </row>
    <row r="34" spans="1:7" ht="15" customHeight="1" thickBot="1" x14ac:dyDescent="0.3">
      <c r="A34" s="178"/>
      <c r="B34" s="179"/>
      <c r="C34" s="187"/>
      <c r="D34" s="182"/>
      <c r="E34" s="183"/>
      <c r="F34" s="176"/>
      <c r="G34" s="39"/>
    </row>
    <row r="35" spans="1:7" ht="3.95" customHeight="1" thickBot="1" x14ac:dyDescent="0.3">
      <c r="A35" s="22"/>
      <c r="B35" s="23"/>
      <c r="C35" s="15"/>
      <c r="D35" s="2"/>
      <c r="E35" s="2"/>
      <c r="F35" s="17"/>
      <c r="G35" s="36"/>
    </row>
    <row r="36" spans="1:7" ht="15" customHeight="1" x14ac:dyDescent="0.25">
      <c r="A36" s="178" t="s">
        <v>33</v>
      </c>
      <c r="B36" s="179"/>
      <c r="C36" s="15"/>
      <c r="D36" s="161" t="s">
        <v>32</v>
      </c>
      <c r="E36" s="162"/>
      <c r="F36" s="176">
        <f>IF(D36&lt;=0,"&lt;-- Auswahl treffen",(IF(D36=Dropdown!A47,-20,(IF(D36=Dropdown!A48,-10,0)))))</f>
        <v>0</v>
      </c>
      <c r="G36" s="39"/>
    </row>
    <row r="37" spans="1:7" ht="15" customHeight="1" thickBot="1" x14ac:dyDescent="0.3">
      <c r="A37" s="178"/>
      <c r="B37" s="179"/>
      <c r="C37" s="15"/>
      <c r="D37" s="159"/>
      <c r="E37" s="160"/>
      <c r="F37" s="176"/>
      <c r="G37" s="39"/>
    </row>
    <row r="38" spans="1:7" ht="3.95" customHeight="1" thickBot="1" x14ac:dyDescent="0.3">
      <c r="A38" s="24"/>
      <c r="B38" s="25"/>
      <c r="C38" s="15"/>
      <c r="D38" s="69"/>
      <c r="E38" s="69"/>
      <c r="F38" s="17"/>
      <c r="G38" s="36"/>
    </row>
    <row r="39" spans="1:7" ht="19.5" customHeight="1" x14ac:dyDescent="0.25">
      <c r="A39" s="178" t="s">
        <v>17</v>
      </c>
      <c r="B39" s="179"/>
      <c r="C39" s="179"/>
      <c r="D39" s="161" t="s">
        <v>18</v>
      </c>
      <c r="E39" s="162"/>
      <c r="F39" s="176">
        <f>IF(D39&lt;=0,"&lt;-- Auswahl treffen",(IF(D39=Dropdown!A53,-20,(IF(D39=Dropdown!A54,-10,0)))))</f>
        <v>0</v>
      </c>
      <c r="G39" s="39"/>
    </row>
    <row r="40" spans="1:7" ht="11.45" customHeight="1" thickBot="1" x14ac:dyDescent="0.3">
      <c r="A40" s="178"/>
      <c r="B40" s="179"/>
      <c r="C40" s="179"/>
      <c r="D40" s="159"/>
      <c r="E40" s="160"/>
      <c r="F40" s="176"/>
      <c r="G40" s="39"/>
    </row>
    <row r="41" spans="1:7" ht="3.95" customHeight="1" x14ac:dyDescent="0.25">
      <c r="A41" s="20"/>
      <c r="B41" s="21"/>
      <c r="C41" s="15"/>
      <c r="D41" s="69"/>
      <c r="E41" s="69"/>
      <c r="F41" s="68"/>
      <c r="G41" s="39"/>
    </row>
    <row r="42" spans="1:7" ht="19.5" customHeight="1" thickBot="1" x14ac:dyDescent="0.35">
      <c r="A42" s="185" t="s">
        <v>39</v>
      </c>
      <c r="B42" s="186"/>
      <c r="C42" s="186"/>
      <c r="D42" s="186"/>
      <c r="E42" s="28"/>
      <c r="F42" s="26">
        <f>(IF(((D15&gt;0)*AND(D18&gt;0)*AND(D21&gt;0)*AND(D24&gt;0)*AND(D27&gt;0)*AND(D30&gt;0)*AND(D33&gt;0)*AND(D36&gt;0)*AND(D39&gt;0)),(IF(SUM(F13:F39)&gt;80,"Max. zulässiger Wert:  80 ",(IF(SUM(F13:F39)&lt;0,0,SUM(F13:F39))))),"Bitte alle Felder ausfüllen"))</f>
        <v>40</v>
      </c>
      <c r="G42" s="40"/>
    </row>
    <row r="43" spans="1:7" ht="24" customHeight="1" thickBot="1" x14ac:dyDescent="0.35">
      <c r="A43" s="29" t="s">
        <v>28</v>
      </c>
      <c r="B43" s="33"/>
      <c r="C43" s="16" t="s">
        <v>29</v>
      </c>
      <c r="D43" s="173"/>
      <c r="E43" s="174"/>
      <c r="F43" s="30" t="str">
        <f>(IF(D39&lt;=0,"",(IF(D36&lt;=0,"",(IF(D33&lt;=0,"",(IF(D30&lt;=0," ",(IF(D27&lt;=0,"",(IF(D24&lt;=0," ",(IF(D21&lt;=0," ",(IF(D18&lt;=0," ",(IF(D15&lt;=0," ",(IF(D10=Dropdown!C30,(IF(F42&gt;=50,"Max. 150 kg ges.-N organisch in 3 Jahren","")),(IF(F42&gt;=80,"Max. 240 kg ges.-N organisch in 3 Jahren",""))))))))))))))))))))))</f>
        <v/>
      </c>
      <c r="G43" s="41"/>
    </row>
    <row r="44" spans="1:7" ht="9.75" customHeight="1" thickBot="1" x14ac:dyDescent="0.3">
      <c r="A44" s="55"/>
      <c r="B44" s="56"/>
      <c r="C44" s="56"/>
      <c r="D44" s="53" t="s">
        <v>79</v>
      </c>
      <c r="E44" s="56"/>
      <c r="F44" s="54" t="s">
        <v>135</v>
      </c>
      <c r="G44" s="43"/>
    </row>
    <row r="45" spans="1:7" x14ac:dyDescent="0.25">
      <c r="G45" s="36"/>
    </row>
    <row r="46" spans="1:7" x14ac:dyDescent="0.25">
      <c r="A46" s="97"/>
      <c r="B46" s="98"/>
      <c r="C46" s="49"/>
      <c r="F46" s="99"/>
    </row>
    <row r="47" spans="1:7" x14ac:dyDescent="0.25">
      <c r="A47" s="49"/>
      <c r="B47" s="49"/>
      <c r="C47" s="49"/>
    </row>
    <row r="48" spans="1:7" x14ac:dyDescent="0.25">
      <c r="A48" s="101"/>
    </row>
    <row r="49" spans="1:1" x14ac:dyDescent="0.25">
      <c r="A49" s="101"/>
    </row>
    <row r="50" spans="1:1" x14ac:dyDescent="0.25">
      <c r="A50" s="101"/>
    </row>
    <row r="51" spans="1:1" x14ac:dyDescent="0.25">
      <c r="A51" s="101"/>
    </row>
    <row r="52" spans="1:1" x14ac:dyDescent="0.25">
      <c r="A52" s="101"/>
    </row>
    <row r="53" spans="1:1" x14ac:dyDescent="0.25">
      <c r="A53" s="101"/>
    </row>
    <row r="54" spans="1:1" x14ac:dyDescent="0.25">
      <c r="A54" s="101"/>
    </row>
    <row r="55" spans="1:1" x14ac:dyDescent="0.25">
      <c r="A55" s="101"/>
    </row>
    <row r="56" spans="1:1" x14ac:dyDescent="0.25">
      <c r="A56" s="101"/>
    </row>
    <row r="57" spans="1:1" x14ac:dyDescent="0.25">
      <c r="A57" s="101"/>
    </row>
    <row r="58" spans="1:1" x14ac:dyDescent="0.25">
      <c r="A58" s="101"/>
    </row>
    <row r="59" spans="1:1" x14ac:dyDescent="0.25">
      <c r="A59" s="101"/>
    </row>
    <row r="60" spans="1:1" x14ac:dyDescent="0.25">
      <c r="A60" s="101"/>
    </row>
    <row r="61" spans="1:1" x14ac:dyDescent="0.25">
      <c r="A61" s="101"/>
    </row>
    <row r="62" spans="1:1" x14ac:dyDescent="0.25">
      <c r="A62" s="101"/>
    </row>
    <row r="63" spans="1:1" x14ac:dyDescent="0.25">
      <c r="A63" s="101"/>
    </row>
    <row r="64" spans="1:1" x14ac:dyDescent="0.25">
      <c r="A64" s="101"/>
    </row>
    <row r="65" spans="1:1" x14ac:dyDescent="0.25">
      <c r="A65" s="101"/>
    </row>
    <row r="66" spans="1:1" x14ac:dyDescent="0.25">
      <c r="A66" s="101"/>
    </row>
    <row r="67" spans="1:1" x14ac:dyDescent="0.25">
      <c r="A67" s="101"/>
    </row>
    <row r="68" spans="1:1" x14ac:dyDescent="0.25">
      <c r="A68" s="101"/>
    </row>
    <row r="69" spans="1:1" x14ac:dyDescent="0.25">
      <c r="A69" s="101"/>
    </row>
    <row r="70" spans="1:1" x14ac:dyDescent="0.25">
      <c r="A70" s="101"/>
    </row>
    <row r="71" spans="1:1" x14ac:dyDescent="0.25">
      <c r="A71" s="101"/>
    </row>
    <row r="72" spans="1:1" x14ac:dyDescent="0.25">
      <c r="A72" s="101"/>
    </row>
    <row r="73" spans="1:1" x14ac:dyDescent="0.25">
      <c r="A73" s="101"/>
    </row>
    <row r="74" spans="1:1" x14ac:dyDescent="0.25">
      <c r="A74" s="101"/>
    </row>
    <row r="75" spans="1:1" x14ac:dyDescent="0.25">
      <c r="A75" s="101"/>
    </row>
    <row r="76" spans="1:1" x14ac:dyDescent="0.25">
      <c r="A76" s="101"/>
    </row>
    <row r="77" spans="1:1" x14ac:dyDescent="0.25">
      <c r="A77" s="101"/>
    </row>
    <row r="78" spans="1:1" x14ac:dyDescent="0.25">
      <c r="A78" s="101"/>
    </row>
    <row r="79" spans="1:1" x14ac:dyDescent="0.25">
      <c r="A79" s="101"/>
    </row>
    <row r="80" spans="1:1" x14ac:dyDescent="0.25">
      <c r="A80" s="101"/>
    </row>
    <row r="81" spans="1:1" x14ac:dyDescent="0.25">
      <c r="A81" s="101"/>
    </row>
  </sheetData>
  <sheetProtection password="E570" sheet="1" objects="1" scenarios="1" selectLockedCells="1"/>
  <mergeCells count="41">
    <mergeCell ref="A1:E2"/>
    <mergeCell ref="B3:C3"/>
    <mergeCell ref="B4:C4"/>
    <mergeCell ref="A13:C13"/>
    <mergeCell ref="A15:C16"/>
    <mergeCell ref="D15:E16"/>
    <mergeCell ref="F15:F16"/>
    <mergeCell ref="B5:C5"/>
    <mergeCell ref="B6:C6"/>
    <mergeCell ref="D13:E13"/>
    <mergeCell ref="A10:C11"/>
    <mergeCell ref="D10:E11"/>
    <mergeCell ref="A21:B22"/>
    <mergeCell ref="C21:C22"/>
    <mergeCell ref="D21:E22"/>
    <mergeCell ref="F21:F22"/>
    <mergeCell ref="A18:C19"/>
    <mergeCell ref="D18:E19"/>
    <mergeCell ref="F18:F19"/>
    <mergeCell ref="A33:B34"/>
    <mergeCell ref="C33:C34"/>
    <mergeCell ref="D33:E34"/>
    <mergeCell ref="F33:F34"/>
    <mergeCell ref="D24:E25"/>
    <mergeCell ref="F24:F25"/>
    <mergeCell ref="A24:C25"/>
    <mergeCell ref="A27:B31"/>
    <mergeCell ref="C27:C28"/>
    <mergeCell ref="D27:E28"/>
    <mergeCell ref="F27:F28"/>
    <mergeCell ref="C30:C31"/>
    <mergeCell ref="D30:E31"/>
    <mergeCell ref="F30:F31"/>
    <mergeCell ref="D43:E43"/>
    <mergeCell ref="A36:B37"/>
    <mergeCell ref="D36:E37"/>
    <mergeCell ref="F36:F37"/>
    <mergeCell ref="A39:C40"/>
    <mergeCell ref="D39:E40"/>
    <mergeCell ref="F39:F40"/>
    <mergeCell ref="A42:D42"/>
  </mergeCells>
  <dataValidations count="6">
    <dataValidation type="list" allowBlank="1" showInputMessage="1" showErrorMessage="1" sqref="D33:E34">
      <formula1>Leguminosen_Bearbeitung</formula1>
    </dataValidation>
    <dataValidation type="list" allowBlank="1" showInputMessage="1" showErrorMessage="1" sqref="D36:E37">
      <formula1>Begrünung_Sommer</formula1>
    </dataValidation>
    <dataValidation type="list" allowBlank="1" showInputMessage="1" showErrorMessage="1" sqref="D39:E40">
      <formula1>Abdeckung</formula1>
    </dataValidation>
    <dataValidation type="list" allowBlank="1" showInputMessage="1" showErrorMessage="1" sqref="D27">
      <formula1>Gassenanzahl</formula1>
    </dataValidation>
    <dataValidation type="list" allowBlank="1" showInputMessage="1" showErrorMessage="1" sqref="D30">
      <formula1>DauerbegrünungohneLeguminosen</formula1>
    </dataValidation>
    <dataValidation type="list" allowBlank="1" showInputMessage="1" showErrorMessage="1" sqref="D18">
      <formula1>Rebenwachstum</formula1>
    </dataValidation>
  </dataValidations>
  <hyperlinks>
    <hyperlink ref="B3:C5" location="Grunddaten!B3" display="Grunddaten!B3"/>
    <hyperlink ref="E3" location="Grunddaten!F3" display="Grunddaten!F3"/>
    <hyperlink ref="E5" location="Grunddaten!C42" display="Grunddaten!C42"/>
    <hyperlink ref="D8" location="Grunddaten!C41" display="wechseln zu Grunddaten"/>
  </hyperlinks>
  <pageMargins left="0.23622047244094491" right="0.23622047244094491" top="0.55118110236220474" bottom="0.6889763779527559" header="0.31496062992125984" footer="0.31496062992125984"/>
  <pageSetup paperSize="9"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Dropdown!$A$13:$A$16</xm:f>
          </x14:formula1>
          <xm:sqref>D21:E22</xm:sqref>
        </x14:dataValidation>
        <x14:dataValidation type="list" allowBlank="1" showInputMessage="1" showErrorMessage="1">
          <x14:formula1>
            <xm:f>Dropdown!$C$30:$C$31</xm:f>
          </x14:formula1>
          <xm:sqref>D10:E11</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1"/>
  <sheetViews>
    <sheetView zoomScaleNormal="100" workbookViewId="0">
      <selection activeCell="D8" sqref="D8"/>
    </sheetView>
  </sheetViews>
  <sheetFormatPr baseColWidth="10" defaultRowHeight="15" x14ac:dyDescent="0.25"/>
  <cols>
    <col min="1" max="1" width="8" style="77" customWidth="1"/>
    <col min="2" max="2" width="21.85546875" style="77" customWidth="1"/>
    <col min="3" max="3" width="23.85546875" style="77" customWidth="1"/>
    <col min="4" max="4" width="20.42578125" style="77" customWidth="1"/>
    <col min="5" max="5" width="31.42578125" style="77" customWidth="1"/>
    <col min="6" max="6" width="35.85546875" style="86" customWidth="1"/>
    <col min="7" max="7" width="0.7109375" style="100" customWidth="1"/>
    <col min="8" max="16384" width="11.42578125" style="77"/>
  </cols>
  <sheetData>
    <row r="1" spans="1:7" s="94" customFormat="1" ht="15" customHeight="1" x14ac:dyDescent="0.3">
      <c r="A1" s="131" t="s">
        <v>0</v>
      </c>
      <c r="B1" s="132"/>
      <c r="C1" s="132"/>
      <c r="D1" s="132"/>
      <c r="E1" s="132"/>
      <c r="F1" s="3" t="s">
        <v>22</v>
      </c>
      <c r="G1" s="35"/>
    </row>
    <row r="2" spans="1:7" s="94" customFormat="1" ht="15" customHeight="1" thickBot="1" x14ac:dyDescent="0.35">
      <c r="A2" s="133"/>
      <c r="B2" s="134"/>
      <c r="C2" s="134"/>
      <c r="D2" s="134"/>
      <c r="E2" s="134"/>
      <c r="F2" s="4" t="s">
        <v>23</v>
      </c>
      <c r="G2" s="35"/>
    </row>
    <row r="3" spans="1:7" ht="15" customHeight="1" thickBot="1" x14ac:dyDescent="0.3">
      <c r="A3" s="5" t="s">
        <v>20</v>
      </c>
      <c r="B3" s="191" t="str">
        <f>IF(Grunddaten!C3&lt;=0," ",Grunddaten!C3)</f>
        <v xml:space="preserve"> </v>
      </c>
      <c r="C3" s="192"/>
      <c r="D3" s="8" t="s">
        <v>19</v>
      </c>
      <c r="E3" s="102">
        <f>IF(Grunddaten!F3&lt;=0," ",Grunddaten!F3)</f>
        <v>2018</v>
      </c>
      <c r="F3" s="4" t="s">
        <v>24</v>
      </c>
      <c r="G3" s="35"/>
    </row>
    <row r="4" spans="1:7" ht="15" customHeight="1" thickBot="1" x14ac:dyDescent="0.3">
      <c r="A4" s="5"/>
      <c r="B4" s="193" t="str">
        <f>IF(Grunddaten!C4&lt;=0," ",Grunddaten!C4)</f>
        <v xml:space="preserve"> </v>
      </c>
      <c r="C4" s="194"/>
      <c r="D4" s="6"/>
      <c r="E4" s="7"/>
      <c r="F4" s="4" t="s">
        <v>25</v>
      </c>
      <c r="G4" s="35"/>
    </row>
    <row r="5" spans="1:7" ht="15" customHeight="1" thickBot="1" x14ac:dyDescent="0.3">
      <c r="A5" s="5"/>
      <c r="B5" s="189" t="str">
        <f>IF(Grunddaten!C5&lt;=0," ",Grunddaten!C5)</f>
        <v xml:space="preserve"> </v>
      </c>
      <c r="C5" s="190"/>
      <c r="D5" s="8" t="s">
        <v>26</v>
      </c>
      <c r="E5" s="103" t="str">
        <f>IF(Grunddaten!C43&lt;=0," ",Grunddaten!C43)</f>
        <v xml:space="preserve"> </v>
      </c>
      <c r="F5" s="4"/>
      <c r="G5" s="35"/>
    </row>
    <row r="6" spans="1:7" ht="3.95" customHeight="1" thickBot="1" x14ac:dyDescent="0.3">
      <c r="A6" s="9"/>
      <c r="B6" s="166"/>
      <c r="C6" s="166"/>
      <c r="D6" s="10"/>
      <c r="E6" s="11"/>
      <c r="F6" s="12"/>
      <c r="G6" s="42"/>
    </row>
    <row r="7" spans="1:7" ht="6" customHeight="1" x14ac:dyDescent="0.25">
      <c r="A7" s="13"/>
      <c r="B7" s="14"/>
      <c r="C7" s="15"/>
      <c r="D7" s="16"/>
      <c r="E7" s="16"/>
      <c r="F7" s="17"/>
      <c r="G7" s="36"/>
    </row>
    <row r="8" spans="1:7" ht="14.1" customHeight="1" x14ac:dyDescent="0.25">
      <c r="A8" s="47"/>
      <c r="B8" s="48"/>
      <c r="C8" s="15"/>
      <c r="D8" s="93" t="s">
        <v>110</v>
      </c>
      <c r="E8" s="82"/>
      <c r="F8" s="18" t="s">
        <v>27</v>
      </c>
      <c r="G8" s="37"/>
    </row>
    <row r="9" spans="1:7" ht="3.95" customHeight="1" thickBot="1" x14ac:dyDescent="0.3">
      <c r="A9" s="47"/>
      <c r="B9" s="48"/>
      <c r="C9" s="15"/>
      <c r="D9" s="125"/>
      <c r="E9" s="82"/>
      <c r="F9" s="18"/>
      <c r="G9" s="37"/>
    </row>
    <row r="10" spans="1:7" ht="14.1" customHeight="1" x14ac:dyDescent="0.25">
      <c r="A10" s="149" t="s">
        <v>139</v>
      </c>
      <c r="B10" s="150"/>
      <c r="C10" s="150"/>
      <c r="D10" s="151" t="s">
        <v>137</v>
      </c>
      <c r="E10" s="152"/>
      <c r="F10" s="18"/>
      <c r="G10" s="37"/>
    </row>
    <row r="11" spans="1:7" ht="14.1" customHeight="1" thickBot="1" x14ac:dyDescent="0.3">
      <c r="A11" s="149"/>
      <c r="B11" s="150"/>
      <c r="C11" s="150"/>
      <c r="D11" s="153"/>
      <c r="E11" s="154"/>
      <c r="F11" s="18"/>
      <c r="G11" s="37"/>
    </row>
    <row r="12" spans="1:7" ht="3.95" customHeight="1" x14ac:dyDescent="0.25">
      <c r="A12" s="19"/>
      <c r="B12" s="15"/>
      <c r="C12" s="15"/>
      <c r="D12" s="50"/>
      <c r="E12" s="50"/>
      <c r="F12" s="17"/>
      <c r="G12" s="36"/>
    </row>
    <row r="13" spans="1:7" x14ac:dyDescent="0.25">
      <c r="A13" s="164" t="s">
        <v>1</v>
      </c>
      <c r="B13" s="165"/>
      <c r="C13" s="165"/>
      <c r="D13" s="184"/>
      <c r="E13" s="184"/>
      <c r="F13" s="27">
        <v>40</v>
      </c>
      <c r="G13" s="38"/>
    </row>
    <row r="14" spans="1:7" ht="3.95" customHeight="1" thickBot="1" x14ac:dyDescent="0.3">
      <c r="A14" s="95"/>
      <c r="B14" s="96"/>
      <c r="C14" s="15"/>
      <c r="D14" s="15"/>
      <c r="E14" s="15"/>
      <c r="F14" s="17"/>
      <c r="G14" s="36"/>
    </row>
    <row r="15" spans="1:7" ht="15" customHeight="1" x14ac:dyDescent="0.25">
      <c r="A15" s="155" t="s">
        <v>21</v>
      </c>
      <c r="B15" s="156"/>
      <c r="C15" s="156"/>
      <c r="D15" s="161">
        <v>5</v>
      </c>
      <c r="E15" s="162"/>
      <c r="F15" s="175">
        <f>IF(D15&lt;0,"Ungültiger Wert",IF(D15=0,"&lt;-- Traubenertrag eintragen",IF(D15&gt;14,10,0)))</f>
        <v>0</v>
      </c>
      <c r="G15" s="36"/>
    </row>
    <row r="16" spans="1:7" ht="15" customHeight="1" thickBot="1" x14ac:dyDescent="0.3">
      <c r="A16" s="155"/>
      <c r="B16" s="156"/>
      <c r="C16" s="156"/>
      <c r="D16" s="159"/>
      <c r="E16" s="160"/>
      <c r="F16" s="175"/>
      <c r="G16" s="36"/>
    </row>
    <row r="17" spans="1:7" ht="3.95" customHeight="1" thickBot="1" x14ac:dyDescent="0.3">
      <c r="A17" s="19"/>
      <c r="B17" s="15"/>
      <c r="C17" s="15"/>
      <c r="D17" s="15"/>
      <c r="E17" s="15"/>
      <c r="F17" s="17"/>
      <c r="G17" s="36"/>
    </row>
    <row r="18" spans="1:7" ht="15" customHeight="1" x14ac:dyDescent="0.25">
      <c r="A18" s="149" t="s">
        <v>2</v>
      </c>
      <c r="B18" s="150"/>
      <c r="C18" s="150"/>
      <c r="D18" s="161" t="s">
        <v>4</v>
      </c>
      <c r="E18" s="162"/>
      <c r="F18" s="176">
        <f>IF(D18=Dropdown!A7,-30,(IF(D18=Dropdown!A8,0,(IF(D18=Dropdown!A9,30,"&lt;-- Auswahl treffen")))))</f>
        <v>0</v>
      </c>
      <c r="G18" s="39"/>
    </row>
    <row r="19" spans="1:7" ht="15" customHeight="1" thickBot="1" x14ac:dyDescent="0.3">
      <c r="A19" s="149"/>
      <c r="B19" s="150"/>
      <c r="C19" s="150"/>
      <c r="D19" s="159"/>
      <c r="E19" s="160"/>
      <c r="F19" s="176"/>
      <c r="G19" s="39"/>
    </row>
    <row r="20" spans="1:7" ht="3.95" customHeight="1" thickBot="1" x14ac:dyDescent="0.3">
      <c r="A20" s="19"/>
      <c r="B20" s="15"/>
      <c r="C20" s="15"/>
      <c r="D20" s="15"/>
      <c r="E20" s="15"/>
      <c r="F20" s="17"/>
      <c r="G20" s="36"/>
    </row>
    <row r="21" spans="1:7" ht="15" customHeight="1" x14ac:dyDescent="0.25">
      <c r="A21" s="149" t="s">
        <v>74</v>
      </c>
      <c r="B21" s="150"/>
      <c r="C21" s="163"/>
      <c r="D21" s="161" t="s">
        <v>7</v>
      </c>
      <c r="E21" s="162"/>
      <c r="F21" s="177" t="str">
        <f>IF(D21=Dropdown!A13," ",(IF(D21=Dropdown!A14," ",(IF(D21=Dropdown!A15," ",(IF(D21=Dropdown!A16," ","&lt;-- Auswahl treffen")))))))</f>
        <v xml:space="preserve"> </v>
      </c>
      <c r="G21" s="39"/>
    </row>
    <row r="22" spans="1:7" ht="15" customHeight="1" x14ac:dyDescent="0.25">
      <c r="A22" s="149"/>
      <c r="B22" s="150"/>
      <c r="C22" s="163"/>
      <c r="D22" s="157"/>
      <c r="E22" s="158"/>
      <c r="F22" s="177"/>
      <c r="G22" s="39"/>
    </row>
    <row r="23" spans="1:7" ht="3.95" customHeight="1" x14ac:dyDescent="0.25">
      <c r="A23" s="19"/>
      <c r="B23" s="15"/>
      <c r="C23" s="15"/>
      <c r="D23" s="31"/>
      <c r="E23" s="32"/>
      <c r="F23" s="17"/>
      <c r="G23" s="36"/>
    </row>
    <row r="24" spans="1:7" ht="15" customHeight="1" x14ac:dyDescent="0.25">
      <c r="A24" s="155" t="s">
        <v>8</v>
      </c>
      <c r="B24" s="156"/>
      <c r="C24" s="156"/>
      <c r="D24" s="157">
        <v>2.5</v>
      </c>
      <c r="E24" s="158"/>
      <c r="F24" s="176">
        <f>IF(D24&lt;0,"Ungültiger Wert",(IF(D21=Dropdown!A13,(IF(D24=0,"&lt;-- Humus eingeben",(IF((D24&gt;0)*AND(D24&lt;1.5),20,(IF((D24&gt;=1.5)*AND(D24&lt;=2.5),0,-40)))))),(IF(D21=Dropdown!A14,(IF(D24&lt;=0,"&lt;-- Humus eingeben",(IF((D24&gt;0)*AND(D24&lt;1.8),20,(IF((D24&gt;=1.8)*AND(D24&lt;=3),0,-40)))))),(IF(D21=Dropdown!A15,(IF(D24&lt;=0,"&lt;-- Humus eingeben",(IF((D24&gt;0)*AND(D24&lt;4),0,-40)))),(IF(D21=Dropdown!A16,(IF(D24&lt;=0,"Humus eingeben",(IF((D24&gt;0)*AND(D24&lt;7),0,-40)))),"Auswahl Bodenart treffen")))))))))</f>
        <v>0</v>
      </c>
      <c r="G24" s="39"/>
    </row>
    <row r="25" spans="1:7" ht="15" customHeight="1" thickBot="1" x14ac:dyDescent="0.3">
      <c r="A25" s="155"/>
      <c r="B25" s="156"/>
      <c r="C25" s="156"/>
      <c r="D25" s="159"/>
      <c r="E25" s="160"/>
      <c r="F25" s="176"/>
      <c r="G25" s="39"/>
    </row>
    <row r="26" spans="1:7" ht="3.95" customHeight="1" thickBot="1" x14ac:dyDescent="0.3">
      <c r="A26" s="19"/>
      <c r="B26" s="15"/>
      <c r="C26" s="15"/>
      <c r="D26" s="15"/>
      <c r="E26" s="15"/>
      <c r="F26" s="17"/>
      <c r="G26" s="36"/>
    </row>
    <row r="27" spans="1:7" ht="15" customHeight="1" x14ac:dyDescent="0.25">
      <c r="A27" s="178" t="s">
        <v>77</v>
      </c>
      <c r="B27" s="179"/>
      <c r="C27" s="187"/>
      <c r="D27" s="161" t="s">
        <v>75</v>
      </c>
      <c r="E27" s="162"/>
      <c r="F27" s="177" t="str">
        <f>IF(D27&lt;=0,"&lt;-- Auswahl treffen"," ")</f>
        <v xml:space="preserve"> </v>
      </c>
      <c r="G27" s="39"/>
    </row>
    <row r="28" spans="1:7" ht="15" customHeight="1" x14ac:dyDescent="0.25">
      <c r="A28" s="178"/>
      <c r="B28" s="179"/>
      <c r="C28" s="187"/>
      <c r="D28" s="157"/>
      <c r="E28" s="158"/>
      <c r="F28" s="177"/>
      <c r="G28" s="39"/>
    </row>
    <row r="29" spans="1:7" ht="3.95" customHeight="1" x14ac:dyDescent="0.25">
      <c r="A29" s="178"/>
      <c r="B29" s="179"/>
      <c r="C29" s="15"/>
      <c r="D29" s="31"/>
      <c r="E29" s="32"/>
      <c r="F29" s="17"/>
      <c r="G29" s="36"/>
    </row>
    <row r="30" spans="1:7" ht="15" customHeight="1" x14ac:dyDescent="0.25">
      <c r="A30" s="178"/>
      <c r="B30" s="179"/>
      <c r="C30" s="188"/>
      <c r="D30" s="157" t="s">
        <v>15</v>
      </c>
      <c r="E30" s="158"/>
      <c r="F30" s="176">
        <f>IF(D27=0,"Beide Felder Begrünung ausfüllen",((IF(D27=Dropdown!A31,(IF(D30&lt;=0,"&lt;-- Auswahl treffen",(IF(D30=Dropdown!A20,0,(IF(D30=Dropdown!A21,20,IF(D30=Dropdown!A22,0,IF(D30=Dropdown!A23,0,IF(D30=Dropdown!A24,-15,IF(D30=Dropdown!A25,-20,-40)))))))))),(IF(D30&lt;=0,"&lt;-- Auswahl treffen",(IF(D30=Dropdown!A20,0,(IF(D30=Dropdown!A21,40,IF(D30=Dropdown!A22,0,IF(D30=Dropdown!A23,0,IF(D30=Dropdown!A24,-30,IF(D30=Dropdown!A25,-40,-80))))))))))))))</f>
        <v>0</v>
      </c>
      <c r="G30" s="39"/>
    </row>
    <row r="31" spans="1:7" ht="15" customHeight="1" thickBot="1" x14ac:dyDescent="0.3">
      <c r="A31" s="178"/>
      <c r="B31" s="179"/>
      <c r="C31" s="188"/>
      <c r="D31" s="159"/>
      <c r="E31" s="160"/>
      <c r="F31" s="176"/>
      <c r="G31" s="39"/>
    </row>
    <row r="32" spans="1:7" ht="3.95" customHeight="1" thickBot="1" x14ac:dyDescent="0.3">
      <c r="A32" s="20"/>
      <c r="B32" s="21"/>
      <c r="C32" s="15"/>
      <c r="D32" s="15"/>
      <c r="E32" s="15"/>
      <c r="F32" s="17"/>
      <c r="G32" s="36"/>
    </row>
    <row r="33" spans="1:7" ht="15" customHeight="1" x14ac:dyDescent="0.25">
      <c r="A33" s="178" t="s">
        <v>16</v>
      </c>
      <c r="B33" s="179"/>
      <c r="C33" s="187"/>
      <c r="D33" s="180" t="s">
        <v>34</v>
      </c>
      <c r="E33" s="181"/>
      <c r="F33" s="176">
        <f>IF(D33&lt;=0,"&lt;-- Auswahl treffen",(IF(D33=Dropdown!A35,0,(IF(D33=Dropdown!A36,-20,(IF(D33=Dropdown!A37,-10,(IF(D33=Dropdown!A38,-50,(IF(D33=Dropdown!A39,-25,(IF(D33=Dropdown!A40,-100,(IF(D33=Dropdown!A41,-50,(IF(D33=Dropdown!A42,-35,-60)))))))))))))))))</f>
        <v>0</v>
      </c>
      <c r="G33" s="39"/>
    </row>
    <row r="34" spans="1:7" ht="15" customHeight="1" thickBot="1" x14ac:dyDescent="0.3">
      <c r="A34" s="178"/>
      <c r="B34" s="179"/>
      <c r="C34" s="187"/>
      <c r="D34" s="182"/>
      <c r="E34" s="183"/>
      <c r="F34" s="176"/>
      <c r="G34" s="39"/>
    </row>
    <row r="35" spans="1:7" ht="3.95" customHeight="1" thickBot="1" x14ac:dyDescent="0.3">
      <c r="A35" s="22"/>
      <c r="B35" s="23"/>
      <c r="C35" s="15"/>
      <c r="D35" s="2"/>
      <c r="E35" s="2"/>
      <c r="F35" s="17"/>
      <c r="G35" s="36"/>
    </row>
    <row r="36" spans="1:7" ht="15" customHeight="1" x14ac:dyDescent="0.25">
      <c r="A36" s="178" t="s">
        <v>33</v>
      </c>
      <c r="B36" s="179"/>
      <c r="C36" s="15"/>
      <c r="D36" s="161" t="s">
        <v>32</v>
      </c>
      <c r="E36" s="162"/>
      <c r="F36" s="176">
        <f>IF(D36&lt;=0,"&lt;-- Auswahl treffen",(IF(D36=Dropdown!A47,-20,(IF(D36=Dropdown!A48,-10,0)))))</f>
        <v>0</v>
      </c>
      <c r="G36" s="39"/>
    </row>
    <row r="37" spans="1:7" ht="15" customHeight="1" thickBot="1" x14ac:dyDescent="0.3">
      <c r="A37" s="178"/>
      <c r="B37" s="179"/>
      <c r="C37" s="15"/>
      <c r="D37" s="159"/>
      <c r="E37" s="160"/>
      <c r="F37" s="176"/>
      <c r="G37" s="39"/>
    </row>
    <row r="38" spans="1:7" ht="3.95" customHeight="1" thickBot="1" x14ac:dyDescent="0.3">
      <c r="A38" s="24"/>
      <c r="B38" s="25"/>
      <c r="C38" s="15"/>
      <c r="D38" s="69"/>
      <c r="E38" s="69"/>
      <c r="F38" s="17"/>
      <c r="G38" s="36"/>
    </row>
    <row r="39" spans="1:7" ht="19.5" customHeight="1" x14ac:dyDescent="0.25">
      <c r="A39" s="178" t="s">
        <v>17</v>
      </c>
      <c r="B39" s="179"/>
      <c r="C39" s="179"/>
      <c r="D39" s="161" t="s">
        <v>18</v>
      </c>
      <c r="E39" s="162"/>
      <c r="F39" s="176">
        <f>IF(D39&lt;=0,"&lt;-- Auswahl treffen",(IF(D39=Dropdown!A53,-20,(IF(D39=Dropdown!A54,-10,0)))))</f>
        <v>0</v>
      </c>
      <c r="G39" s="39"/>
    </row>
    <row r="40" spans="1:7" ht="11.45" customHeight="1" thickBot="1" x14ac:dyDescent="0.3">
      <c r="A40" s="178"/>
      <c r="B40" s="179"/>
      <c r="C40" s="179"/>
      <c r="D40" s="159"/>
      <c r="E40" s="160"/>
      <c r="F40" s="176"/>
      <c r="G40" s="39"/>
    </row>
    <row r="41" spans="1:7" ht="3.95" customHeight="1" x14ac:dyDescent="0.25">
      <c r="A41" s="20"/>
      <c r="B41" s="21"/>
      <c r="C41" s="15"/>
      <c r="D41" s="69"/>
      <c r="E41" s="69"/>
      <c r="F41" s="68"/>
      <c r="G41" s="39"/>
    </row>
    <row r="42" spans="1:7" ht="19.5" customHeight="1" thickBot="1" x14ac:dyDescent="0.35">
      <c r="A42" s="185" t="s">
        <v>39</v>
      </c>
      <c r="B42" s="186"/>
      <c r="C42" s="186"/>
      <c r="D42" s="186"/>
      <c r="E42" s="28"/>
      <c r="F42" s="26">
        <f>(IF(((D15&gt;0)*AND(D18&gt;0)*AND(D21&gt;0)*AND(D24&gt;0)*AND(D27&gt;0)*AND(D30&gt;0)*AND(D33&gt;0)*AND(D36&gt;0)*AND(D39&gt;0)),(IF(SUM(F13:F39)&gt;80,"Max. zulässiger Wert:  80 ",(IF(SUM(F13:F39)&lt;0,0,SUM(F13:F39))))),"Bitte alle Felder ausfüllen"))</f>
        <v>40</v>
      </c>
      <c r="G42" s="40"/>
    </row>
    <row r="43" spans="1:7" ht="24" customHeight="1" thickBot="1" x14ac:dyDescent="0.35">
      <c r="A43" s="29" t="s">
        <v>28</v>
      </c>
      <c r="B43" s="33"/>
      <c r="C43" s="16" t="s">
        <v>29</v>
      </c>
      <c r="D43" s="173"/>
      <c r="E43" s="174"/>
      <c r="F43" s="30" t="str">
        <f>(IF(D39&lt;=0,"",(IF(D36&lt;=0,"",(IF(D33&lt;=0,"",(IF(D30&lt;=0," ",(IF(D27&lt;=0,"",(IF(D24&lt;=0," ",(IF(D21&lt;=0," ",(IF(D18&lt;=0," ",(IF(D15&lt;=0," ",(IF(D10=Dropdown!C30,(IF(F42&gt;=50,"Max. 150 kg ges.-N organisch in 3 Jahren","")),(IF(F42&gt;=80,"Max. 240 kg ges.-N organisch in 3 Jahren",""))))))))))))))))))))))</f>
        <v/>
      </c>
      <c r="G43" s="41"/>
    </row>
    <row r="44" spans="1:7" ht="9.75" customHeight="1" thickBot="1" x14ac:dyDescent="0.3">
      <c r="A44" s="55"/>
      <c r="B44" s="56"/>
      <c r="C44" s="56"/>
      <c r="D44" s="53" t="s">
        <v>79</v>
      </c>
      <c r="E44" s="56"/>
      <c r="F44" s="54" t="s">
        <v>135</v>
      </c>
      <c r="G44" s="43"/>
    </row>
    <row r="45" spans="1:7" x14ac:dyDescent="0.25">
      <c r="G45" s="36"/>
    </row>
    <row r="46" spans="1:7" x14ac:dyDescent="0.25">
      <c r="A46" s="97"/>
      <c r="B46" s="98"/>
      <c r="C46" s="49"/>
      <c r="F46" s="99"/>
    </row>
    <row r="47" spans="1:7" x14ac:dyDescent="0.25">
      <c r="A47" s="49"/>
      <c r="B47" s="49"/>
      <c r="C47" s="49"/>
    </row>
    <row r="48" spans="1:7" x14ac:dyDescent="0.25">
      <c r="A48" s="101"/>
    </row>
    <row r="49" spans="1:1" x14ac:dyDescent="0.25">
      <c r="A49" s="101"/>
    </row>
    <row r="50" spans="1:1" x14ac:dyDescent="0.25">
      <c r="A50" s="101"/>
    </row>
    <row r="51" spans="1:1" x14ac:dyDescent="0.25">
      <c r="A51" s="101"/>
    </row>
    <row r="52" spans="1:1" x14ac:dyDescent="0.25">
      <c r="A52" s="101"/>
    </row>
    <row r="53" spans="1:1" x14ac:dyDescent="0.25">
      <c r="A53" s="101"/>
    </row>
    <row r="54" spans="1:1" x14ac:dyDescent="0.25">
      <c r="A54" s="101"/>
    </row>
    <row r="55" spans="1:1" x14ac:dyDescent="0.25">
      <c r="A55" s="101"/>
    </row>
    <row r="56" spans="1:1" x14ac:dyDescent="0.25">
      <c r="A56" s="101"/>
    </row>
    <row r="57" spans="1:1" x14ac:dyDescent="0.25">
      <c r="A57" s="101"/>
    </row>
    <row r="58" spans="1:1" x14ac:dyDescent="0.25">
      <c r="A58" s="101"/>
    </row>
    <row r="59" spans="1:1" x14ac:dyDescent="0.25">
      <c r="A59" s="101"/>
    </row>
    <row r="60" spans="1:1" x14ac:dyDescent="0.25">
      <c r="A60" s="101"/>
    </row>
    <row r="61" spans="1:1" x14ac:dyDescent="0.25">
      <c r="A61" s="101"/>
    </row>
    <row r="62" spans="1:1" x14ac:dyDescent="0.25">
      <c r="A62" s="101"/>
    </row>
    <row r="63" spans="1:1" x14ac:dyDescent="0.25">
      <c r="A63" s="101"/>
    </row>
    <row r="64" spans="1:1" x14ac:dyDescent="0.25">
      <c r="A64" s="101"/>
    </row>
    <row r="65" spans="1:1" x14ac:dyDescent="0.25">
      <c r="A65" s="101"/>
    </row>
    <row r="66" spans="1:1" x14ac:dyDescent="0.25">
      <c r="A66" s="101"/>
    </row>
    <row r="67" spans="1:1" x14ac:dyDescent="0.25">
      <c r="A67" s="101"/>
    </row>
    <row r="68" spans="1:1" x14ac:dyDescent="0.25">
      <c r="A68" s="101"/>
    </row>
    <row r="69" spans="1:1" x14ac:dyDescent="0.25">
      <c r="A69" s="101"/>
    </row>
    <row r="70" spans="1:1" x14ac:dyDescent="0.25">
      <c r="A70" s="101"/>
    </row>
    <row r="71" spans="1:1" x14ac:dyDescent="0.25">
      <c r="A71" s="101"/>
    </row>
    <row r="72" spans="1:1" x14ac:dyDescent="0.25">
      <c r="A72" s="101"/>
    </row>
    <row r="73" spans="1:1" x14ac:dyDescent="0.25">
      <c r="A73" s="101"/>
    </row>
    <row r="74" spans="1:1" x14ac:dyDescent="0.25">
      <c r="A74" s="101"/>
    </row>
    <row r="75" spans="1:1" x14ac:dyDescent="0.25">
      <c r="A75" s="101"/>
    </row>
    <row r="76" spans="1:1" x14ac:dyDescent="0.25">
      <c r="A76" s="101"/>
    </row>
    <row r="77" spans="1:1" x14ac:dyDescent="0.25">
      <c r="A77" s="101"/>
    </row>
    <row r="78" spans="1:1" x14ac:dyDescent="0.25">
      <c r="A78" s="101"/>
    </row>
    <row r="79" spans="1:1" x14ac:dyDescent="0.25">
      <c r="A79" s="101"/>
    </row>
    <row r="80" spans="1:1" x14ac:dyDescent="0.25">
      <c r="A80" s="101"/>
    </row>
    <row r="81" spans="1:1" x14ac:dyDescent="0.25">
      <c r="A81" s="101"/>
    </row>
  </sheetData>
  <sheetProtection password="E570" sheet="1" objects="1" scenarios="1" selectLockedCells="1"/>
  <mergeCells count="41">
    <mergeCell ref="A1:E2"/>
    <mergeCell ref="B3:C3"/>
    <mergeCell ref="B4:C4"/>
    <mergeCell ref="A13:C13"/>
    <mergeCell ref="A15:C16"/>
    <mergeCell ref="D15:E16"/>
    <mergeCell ref="F15:F16"/>
    <mergeCell ref="B5:C5"/>
    <mergeCell ref="B6:C6"/>
    <mergeCell ref="D13:E13"/>
    <mergeCell ref="A10:C11"/>
    <mergeCell ref="D10:E11"/>
    <mergeCell ref="A21:B22"/>
    <mergeCell ref="C21:C22"/>
    <mergeCell ref="D21:E22"/>
    <mergeCell ref="F21:F22"/>
    <mergeCell ref="A18:C19"/>
    <mergeCell ref="D18:E19"/>
    <mergeCell ref="F18:F19"/>
    <mergeCell ref="A33:B34"/>
    <mergeCell ref="C33:C34"/>
    <mergeCell ref="D33:E34"/>
    <mergeCell ref="F33:F34"/>
    <mergeCell ref="D24:E25"/>
    <mergeCell ref="F24:F25"/>
    <mergeCell ref="A24:C25"/>
    <mergeCell ref="A27:B31"/>
    <mergeCell ref="C27:C28"/>
    <mergeCell ref="D27:E28"/>
    <mergeCell ref="F27:F28"/>
    <mergeCell ref="C30:C31"/>
    <mergeCell ref="D30:E31"/>
    <mergeCell ref="F30:F31"/>
    <mergeCell ref="D43:E43"/>
    <mergeCell ref="A36:B37"/>
    <mergeCell ref="D36:E37"/>
    <mergeCell ref="F36:F37"/>
    <mergeCell ref="A39:C40"/>
    <mergeCell ref="D39:E40"/>
    <mergeCell ref="F39:F40"/>
    <mergeCell ref="A42:D42"/>
  </mergeCells>
  <dataValidations count="6">
    <dataValidation type="list" allowBlank="1" showInputMessage="1" showErrorMessage="1" sqref="D33:E34">
      <formula1>Leguminosen_Bearbeitung</formula1>
    </dataValidation>
    <dataValidation type="list" allowBlank="1" showInputMessage="1" showErrorMessage="1" sqref="D36:E37">
      <formula1>Begrünung_Sommer</formula1>
    </dataValidation>
    <dataValidation type="list" allowBlank="1" showInputMessage="1" showErrorMessage="1" sqref="D39:E40">
      <formula1>Abdeckung</formula1>
    </dataValidation>
    <dataValidation type="list" allowBlank="1" showInputMessage="1" showErrorMessage="1" sqref="D27">
      <formula1>Gassenanzahl</formula1>
    </dataValidation>
    <dataValidation type="list" allowBlank="1" showInputMessage="1" showErrorMessage="1" sqref="D30">
      <formula1>DauerbegrünungohneLeguminosen</formula1>
    </dataValidation>
    <dataValidation type="list" allowBlank="1" showInputMessage="1" showErrorMessage="1" sqref="D18">
      <formula1>Rebenwachstum</formula1>
    </dataValidation>
  </dataValidations>
  <hyperlinks>
    <hyperlink ref="B3:C5" location="Grunddaten!B3" display="Grunddaten!B3"/>
    <hyperlink ref="E3" location="Grunddaten!F3" display="Grunddaten!F3"/>
    <hyperlink ref="E5" location="Grunddaten!C44" display="Grunddaten!C44"/>
    <hyperlink ref="D8" location="Grunddaten!C43" display="wechseln zu Grunddaten"/>
  </hyperlinks>
  <pageMargins left="0.23622047244094491" right="0.23622047244094491" top="0.55118110236220474" bottom="0.6889763779527559" header="0.31496062992125984" footer="0.31496062992125984"/>
  <pageSetup paperSize="9"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Dropdown!$A$13:$A$16</xm:f>
          </x14:formula1>
          <xm:sqref>D21:E22</xm:sqref>
        </x14:dataValidation>
        <x14:dataValidation type="list" allowBlank="1" showInputMessage="1" showErrorMessage="1">
          <x14:formula1>
            <xm:f>Dropdown!$C$30:$C$31</xm:f>
          </x14:formula1>
          <xm:sqref>D10:E11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2"/>
  <sheetViews>
    <sheetView workbookViewId="0">
      <selection activeCell="C3" sqref="C3:D3"/>
    </sheetView>
  </sheetViews>
  <sheetFormatPr baseColWidth="10" defaultRowHeight="15" x14ac:dyDescent="0.25"/>
  <cols>
    <col min="1" max="1" width="14.85546875" style="77" customWidth="1"/>
    <col min="2" max="2" width="3.28515625" style="77" customWidth="1"/>
    <col min="3" max="3" width="39.140625" style="77" customWidth="1"/>
    <col min="4" max="5" width="13" style="86" customWidth="1"/>
    <col min="6" max="6" width="21.5703125" style="77" customWidth="1"/>
    <col min="7" max="7" width="37.42578125" style="77" customWidth="1"/>
    <col min="8" max="16384" width="11.42578125" style="77"/>
  </cols>
  <sheetData>
    <row r="1" spans="1:7" x14ac:dyDescent="0.25">
      <c r="A1" s="131" t="s">
        <v>0</v>
      </c>
      <c r="B1" s="132"/>
      <c r="C1" s="132"/>
      <c r="D1" s="132"/>
      <c r="E1" s="132"/>
      <c r="F1" s="132"/>
      <c r="G1" s="3" t="s">
        <v>22</v>
      </c>
    </row>
    <row r="2" spans="1:7" ht="15.75" thickBot="1" x14ac:dyDescent="0.3">
      <c r="A2" s="133"/>
      <c r="B2" s="134"/>
      <c r="C2" s="134"/>
      <c r="D2" s="134"/>
      <c r="E2" s="134"/>
      <c r="F2" s="134"/>
      <c r="G2" s="4" t="s">
        <v>23</v>
      </c>
    </row>
    <row r="3" spans="1:7" ht="15" customHeight="1" thickBot="1" x14ac:dyDescent="0.3">
      <c r="A3" s="5" t="s">
        <v>20</v>
      </c>
      <c r="B3" s="15"/>
      <c r="C3" s="135"/>
      <c r="D3" s="136"/>
      <c r="E3" s="85" t="s">
        <v>144</v>
      </c>
      <c r="F3" s="109">
        <v>2018</v>
      </c>
      <c r="G3" s="4" t="s">
        <v>24</v>
      </c>
    </row>
    <row r="4" spans="1:7" ht="15" customHeight="1" x14ac:dyDescent="0.25">
      <c r="A4" s="5"/>
      <c r="B4" s="15"/>
      <c r="C4" s="137"/>
      <c r="D4" s="138"/>
      <c r="E4" s="85"/>
      <c r="F4" s="7"/>
      <c r="G4" s="4" t="s">
        <v>25</v>
      </c>
    </row>
    <row r="5" spans="1:7" ht="15.75" customHeight="1" thickBot="1" x14ac:dyDescent="0.3">
      <c r="A5" s="5"/>
      <c r="B5" s="15"/>
      <c r="C5" s="139"/>
      <c r="D5" s="140"/>
      <c r="E5" s="85"/>
      <c r="F5" s="70"/>
      <c r="G5" s="4"/>
    </row>
    <row r="6" spans="1:7" ht="3.95" customHeight="1" x14ac:dyDescent="0.25">
      <c r="A6" s="141" t="s">
        <v>112</v>
      </c>
      <c r="B6" s="142"/>
      <c r="C6" s="72"/>
      <c r="D6" s="108"/>
      <c r="E6" s="146" t="s">
        <v>140</v>
      </c>
      <c r="F6" s="147"/>
      <c r="G6" s="71"/>
    </row>
    <row r="7" spans="1:7" ht="12" customHeight="1" x14ac:dyDescent="0.25">
      <c r="A7" s="143"/>
      <c r="B7" s="144"/>
      <c r="C7" s="145" t="s">
        <v>108</v>
      </c>
      <c r="D7" s="87" t="s">
        <v>86</v>
      </c>
      <c r="E7" s="145"/>
      <c r="F7" s="148"/>
      <c r="G7" s="130" t="s">
        <v>87</v>
      </c>
    </row>
    <row r="8" spans="1:7" ht="12" customHeight="1" x14ac:dyDescent="0.25">
      <c r="A8" s="143"/>
      <c r="B8" s="144"/>
      <c r="C8" s="145"/>
      <c r="D8" s="87" t="s">
        <v>109</v>
      </c>
      <c r="E8" s="145"/>
      <c r="F8" s="148"/>
      <c r="G8" s="130"/>
    </row>
    <row r="9" spans="1:7" ht="12" customHeight="1" x14ac:dyDescent="0.25">
      <c r="A9" s="143"/>
      <c r="B9" s="144"/>
      <c r="C9" s="145"/>
      <c r="D9" s="87">
        <f>F3</f>
        <v>2018</v>
      </c>
      <c r="E9" s="145"/>
      <c r="F9" s="148"/>
      <c r="G9" s="130"/>
    </row>
    <row r="10" spans="1:7" ht="3.95" customHeight="1" thickBot="1" x14ac:dyDescent="0.3">
      <c r="A10" s="143"/>
      <c r="B10" s="144"/>
      <c r="C10" s="72"/>
      <c r="D10" s="88"/>
      <c r="E10" s="145"/>
      <c r="F10" s="148"/>
      <c r="G10" s="73"/>
    </row>
    <row r="11" spans="1:7" ht="15.75" thickBot="1" x14ac:dyDescent="0.3">
      <c r="A11" s="92" t="s">
        <v>88</v>
      </c>
      <c r="B11" s="113">
        <v>1</v>
      </c>
      <c r="C11" s="111"/>
      <c r="D11" s="110" t="str">
        <f>IF('Bew.-Einh. 1'!$F$42="Organische Düngung fehlt"," ",(IF($C$11&lt;=0,"",IF('Bew.-Einh. 1'!$F$42&lt;&gt;"Bitte alle Felder ausfüllen",(IF('Bew.-Einh. 1'!$F$42="Max. zulässiger Wert:  80 ","80",'Bew.-Einh. 1'!$F$42)),""))))</f>
        <v/>
      </c>
      <c r="E11" s="126"/>
      <c r="F11" s="127"/>
      <c r="G11" s="78" t="str">
        <f>IF($C$11&lt;=0,"",(IF('Bew.-Einh. 1'!$F$42&lt;&gt;"Bitte alle Felder ausfüllen",'Bew.-Einh. 1'!$F$43,"Daten auf Bew.-Einh. 1 eingegeben")))</f>
        <v/>
      </c>
    </row>
    <row r="12" spans="1:7" ht="3" customHeight="1" thickBot="1" x14ac:dyDescent="0.3">
      <c r="A12" s="74"/>
      <c r="B12" s="91"/>
      <c r="C12" s="72"/>
      <c r="D12" s="80"/>
      <c r="E12" s="80"/>
      <c r="F12" s="89"/>
      <c r="G12" s="73"/>
    </row>
    <row r="13" spans="1:7" ht="15.75" thickBot="1" x14ac:dyDescent="0.3">
      <c r="A13" s="92" t="s">
        <v>89</v>
      </c>
      <c r="B13" s="113">
        <v>2</v>
      </c>
      <c r="C13" s="111"/>
      <c r="D13" s="110" t="str">
        <f>IF('Bew.-Einh. 2'!$F$42="Organische Düngung fehlt"," ",(IF($C$11&lt;=0,"",IF('Bew.-Einh. 2'!$F$42&lt;&gt;"Bitte alle Felder ausfüllen",(IF('Bew.-Einh. 2'!$F$42="Max. zulässiger Wert:  80 ","80",'Bew.-Einh. 2'!$F$42)),""))))</f>
        <v/>
      </c>
      <c r="E13" s="126"/>
      <c r="F13" s="127"/>
      <c r="G13" s="78" t="str">
        <f>IF(C13&lt;=0,"",(IF('Bew.-Einh. 2'!$F$42&lt;&gt;"Bitte alle Felder ausfüllen",'Bew.-Einh. 2'!$F$43,"Daten auf Bew.-Einh. 2 eingegeben")))</f>
        <v/>
      </c>
    </row>
    <row r="14" spans="1:7" ht="3" customHeight="1" thickBot="1" x14ac:dyDescent="0.3">
      <c r="A14" s="74"/>
      <c r="B14" s="91"/>
      <c r="C14" s="72"/>
      <c r="D14" s="80"/>
      <c r="E14" s="80"/>
      <c r="F14" s="89"/>
      <c r="G14" s="73"/>
    </row>
    <row r="15" spans="1:7" ht="15.75" thickBot="1" x14ac:dyDescent="0.3">
      <c r="A15" s="92" t="s">
        <v>90</v>
      </c>
      <c r="B15" s="114">
        <v>3</v>
      </c>
      <c r="C15" s="111"/>
      <c r="D15" s="110" t="str">
        <f>IF('Bew.-Einh. 3'!$F$42="Organische Düngung fehlt"," ",(IF($C$11&lt;=0,"",IF('Bew.-Einh. 3'!$F$42&lt;&gt;"Bitte alle Felder ausfüllen",(IF('Bew.-Einh. 3'!$F$42="Max. zulässiger Wert:  80 ","80",'Bew.-Einh. 3'!$F$42)),""))))</f>
        <v/>
      </c>
      <c r="E15" s="126"/>
      <c r="F15" s="127"/>
      <c r="G15" s="78" t="str">
        <f>IF(C15&lt;=0,"",(IF('Bew.-Einh. 3'!$F$42&lt;&gt;"Bitte alle Felder ausfüllen",'Bew.-Einh. 3'!$F$43,"Daten auf Bew.-Einh. 3 eingegeben")))</f>
        <v/>
      </c>
    </row>
    <row r="16" spans="1:7" ht="3" customHeight="1" thickBot="1" x14ac:dyDescent="0.3">
      <c r="A16" s="75"/>
      <c r="B16" s="91"/>
      <c r="C16" s="72"/>
      <c r="D16" s="80"/>
      <c r="E16" s="80"/>
      <c r="F16" s="89"/>
      <c r="G16" s="73"/>
    </row>
    <row r="17" spans="1:10" ht="15.75" thickBot="1" x14ac:dyDescent="0.3">
      <c r="A17" s="92" t="s">
        <v>91</v>
      </c>
      <c r="B17" s="114">
        <v>4</v>
      </c>
      <c r="C17" s="111"/>
      <c r="D17" s="110" t="str">
        <f>IF('Bew.-Einh. 4'!$F$42="Organische Düngung fehlt"," ",(IF($C$11&lt;=0,"",IF('Bew.-Einh. 4'!$F$42&lt;&gt;"Bitte alle Felder ausfüllen",(IF('Bew.-Einh. 4'!$F$42="Max. zulässiger Wert:  80 ","80",'Bew.-Einh. 4'!$F$42)),""))))</f>
        <v/>
      </c>
      <c r="E17" s="126"/>
      <c r="F17" s="127"/>
      <c r="G17" s="78" t="str">
        <f>IF(C17&lt;=0,"",(IF('Bew.-Einh. 4'!$F$42&lt;&gt;"Bitte alle Felder ausfüllen",'Bew.-Einh. 4'!$F$43,"Daten auf Bew.-Einh. 4 eingegeben")))</f>
        <v/>
      </c>
    </row>
    <row r="18" spans="1:10" ht="3" customHeight="1" thickBot="1" x14ac:dyDescent="0.3">
      <c r="A18" s="75"/>
      <c r="B18" s="91"/>
      <c r="C18" s="72"/>
      <c r="D18" s="80"/>
      <c r="E18" s="80"/>
      <c r="F18" s="89"/>
      <c r="G18" s="73"/>
    </row>
    <row r="19" spans="1:10" ht="15.75" thickBot="1" x14ac:dyDescent="0.3">
      <c r="A19" s="92" t="s">
        <v>92</v>
      </c>
      <c r="B19" s="113">
        <v>5</v>
      </c>
      <c r="C19" s="111"/>
      <c r="D19" s="110" t="str">
        <f>IF('Bew.-Einh. 5'!$F$42="Organische Düngung fehlt"," ",(IF($C$11&lt;=0,"",IF('Bew.-Einh. 5'!$F$42&lt;&gt;"Bitte alle Felder ausfüllen",(IF('Bew.-Einh. 5'!$F$42="Max. zulässiger Wert:  80 ","80",'Bew.-Einh. 5'!$F$42)),""))))</f>
        <v/>
      </c>
      <c r="E19" s="126"/>
      <c r="F19" s="127"/>
      <c r="G19" s="78" t="str">
        <f>IF(C19&lt;=0,"",(IF('Bew.-Einh. 5'!$F$42&lt;&gt;"Bitte alle Felder ausfüllen",'Bew.-Einh. 5'!$F$43,"Daten auf Bew.-Einh. 5 eingegeben")))</f>
        <v/>
      </c>
    </row>
    <row r="20" spans="1:10" ht="3" customHeight="1" thickBot="1" x14ac:dyDescent="0.3">
      <c r="A20" s="75"/>
      <c r="B20" s="106"/>
      <c r="C20" s="72"/>
      <c r="D20" s="80"/>
      <c r="E20" s="80"/>
      <c r="F20" s="89"/>
      <c r="G20" s="73"/>
    </row>
    <row r="21" spans="1:10" ht="15.75" thickBot="1" x14ac:dyDescent="0.3">
      <c r="A21" s="92" t="s">
        <v>93</v>
      </c>
      <c r="B21" s="114">
        <v>6</v>
      </c>
      <c r="C21" s="111"/>
      <c r="D21" s="110" t="str">
        <f>IF('Bew.-Einh. 6'!$F$42="Organische Düngung fehlt"," ",(IF($C$11&lt;=0,"",IF('Bew.-Einh. 6'!$F$42&lt;&gt;"Bitte alle Felder ausfüllen",(IF('Bew.-Einh. 6'!$F$42="Max. zulässiger Wert:  80 ","80",'Bew.-Einh. 6'!$F$42)),""))))</f>
        <v/>
      </c>
      <c r="E21" s="126"/>
      <c r="F21" s="127"/>
      <c r="G21" s="78" t="str">
        <f>IF(C21&lt;=0,"",(IF('Bew.-Einh. 6'!$F$42&lt;&gt;"Bitte alle Felder ausfüllen",'Bew.-Einh. 6'!$F$43,"Daten auf Bew.-Einh. 6 eingegeben")))</f>
        <v/>
      </c>
      <c r="J21" s="86"/>
    </row>
    <row r="22" spans="1:10" ht="3" customHeight="1" thickBot="1" x14ac:dyDescent="0.3">
      <c r="A22" s="75"/>
      <c r="B22" s="106"/>
      <c r="C22" s="72"/>
      <c r="D22" s="80"/>
      <c r="E22" s="80"/>
      <c r="F22" s="89"/>
      <c r="G22" s="73"/>
    </row>
    <row r="23" spans="1:10" ht="15.75" thickBot="1" x14ac:dyDescent="0.3">
      <c r="A23" s="92" t="s">
        <v>94</v>
      </c>
      <c r="B23" s="114">
        <v>7</v>
      </c>
      <c r="C23" s="111"/>
      <c r="D23" s="110" t="str">
        <f>IF('Bew.-Einh. 7'!$F$42="Organische Düngung fehlt"," ",(IF($C$11&lt;=0,"",IF('Bew.-Einh. 7'!$F$42&lt;&gt;"Bitte alle Felder ausfüllen",(IF('Bew.-Einh. 7'!$F$42="Max. zulässiger Wert:  80 ","80",'Bew.-Einh. 7'!$F$42)),""))))</f>
        <v/>
      </c>
      <c r="E23" s="126"/>
      <c r="F23" s="127"/>
      <c r="G23" s="78" t="str">
        <f>IF(C23&lt;=0,"",(IF('Bew.-Einh. 7'!$F$42&lt;&gt;"Bitte alle Felder ausfüllen",'Bew.-Einh. 7'!$F$43,"Daten auf Bew.-Einh. 7 eingegeben")))</f>
        <v/>
      </c>
    </row>
    <row r="24" spans="1:10" ht="3" customHeight="1" thickBot="1" x14ac:dyDescent="0.3">
      <c r="A24" s="75"/>
      <c r="B24" s="105"/>
      <c r="C24" s="72"/>
      <c r="D24" s="80"/>
      <c r="E24" s="80"/>
      <c r="F24" s="89"/>
      <c r="G24" s="73"/>
    </row>
    <row r="25" spans="1:10" ht="15.75" thickBot="1" x14ac:dyDescent="0.3">
      <c r="A25" s="92" t="s">
        <v>95</v>
      </c>
      <c r="B25" s="114">
        <v>8</v>
      </c>
      <c r="C25" s="111"/>
      <c r="D25" s="110" t="str">
        <f>IF('Bew.-Einh. 8'!$F$42="Organische Düngung fehlt"," ",(IF($C$11&lt;=0,"",IF('Bew.-Einh. 8'!$F$42&lt;&gt;"Bitte alle Felder ausfüllen",(IF('Bew.-Einh. 8'!$F$42="Max. zulässiger Wert:  80 ","80",'Bew.-Einh. 8'!$F$42)),""))))</f>
        <v/>
      </c>
      <c r="E25" s="126"/>
      <c r="F25" s="127"/>
      <c r="G25" s="78" t="str">
        <f>IF(C25&lt;=0,"",(IF('Bew.-Einh. 8'!$F$42&lt;&gt;"Bitte alle Felder ausfüllen",'Bew.-Einh. 8'!$F$43,"Daten auf Bew.-Einh. 8 eingegeben")))</f>
        <v/>
      </c>
    </row>
    <row r="26" spans="1:10" ht="3" customHeight="1" thickBot="1" x14ac:dyDescent="0.3">
      <c r="A26" s="75"/>
      <c r="B26" s="105"/>
      <c r="C26" s="72"/>
      <c r="D26" s="80"/>
      <c r="E26" s="80"/>
      <c r="F26" s="89"/>
      <c r="G26" s="73"/>
    </row>
    <row r="27" spans="1:10" ht="15.75" thickBot="1" x14ac:dyDescent="0.3">
      <c r="A27" s="92" t="s">
        <v>96</v>
      </c>
      <c r="B27" s="114">
        <v>9</v>
      </c>
      <c r="C27" s="111"/>
      <c r="D27" s="110" t="str">
        <f>IF('Bew.-Einh. 9'!$F$42="Organische Düngung fehlt"," ",(IF($C$11&lt;=0,"",IF('Bew.-Einh. 9'!$F$42&lt;&gt;"Bitte alle Felder ausfüllen",(IF('Bew.-Einh. 9'!$F$42="Max. zulässiger Wert:  80 ","80",'Bew.-Einh. 9'!$F$42)),""))))</f>
        <v/>
      </c>
      <c r="E27" s="126"/>
      <c r="F27" s="127"/>
      <c r="G27" s="78" t="str">
        <f>IF(C27&lt;=0,"",(IF('Bew.-Einh. 9'!$F$42&lt;&gt;"Bitte alle Felder ausfüllen",'Bew.-Einh. 9'!$F$43,"Daten auf Bew.-Einh. 9 eingegeben")))</f>
        <v/>
      </c>
    </row>
    <row r="28" spans="1:10" ht="3" customHeight="1" thickBot="1" x14ac:dyDescent="0.3">
      <c r="A28" s="75"/>
      <c r="B28" s="105"/>
      <c r="C28" s="72"/>
      <c r="D28" s="80"/>
      <c r="E28" s="80"/>
      <c r="F28" s="91"/>
      <c r="G28" s="73"/>
    </row>
    <row r="29" spans="1:10" ht="15.75" thickBot="1" x14ac:dyDescent="0.3">
      <c r="A29" s="92" t="s">
        <v>97</v>
      </c>
      <c r="B29" s="113">
        <v>10</v>
      </c>
      <c r="C29" s="111"/>
      <c r="D29" s="110" t="str">
        <f>IF('Bew.-Einh. 10'!$F$42="Organische Düngung fehlt"," ",(IF($C$11&lt;=0,"",IF('Bew.-Einh. 10'!$F$42&lt;&gt;"Bitte alle Felder ausfüllen",(IF('Bew.-Einh. 10'!$F$42="Max. zulässiger Wert:  80 ","80",'Bew.-Einh. 10'!$F$42)),""))))</f>
        <v/>
      </c>
      <c r="E29" s="126"/>
      <c r="F29" s="127"/>
      <c r="G29" s="78" t="str">
        <f>IF(C29&lt;=0,"",(IF('Bew.-Einh. 10'!$F$42&lt;&gt;"Bitte alle Felder ausfüllen",'Bew.-Einh. 10'!$F$43,"Daten auf Bew.-Einh. 10 eingegeben")))</f>
        <v/>
      </c>
    </row>
    <row r="30" spans="1:10" ht="3" customHeight="1" thickBot="1" x14ac:dyDescent="0.3">
      <c r="A30" s="92" t="s">
        <v>111</v>
      </c>
      <c r="B30" s="91"/>
      <c r="C30" s="72"/>
      <c r="D30" s="80"/>
      <c r="E30" s="80"/>
      <c r="F30" s="89"/>
      <c r="G30" s="73"/>
    </row>
    <row r="31" spans="1:10" ht="15.75" thickBot="1" x14ac:dyDescent="0.3">
      <c r="A31" s="92" t="s">
        <v>98</v>
      </c>
      <c r="B31" s="113">
        <v>11</v>
      </c>
      <c r="C31" s="111"/>
      <c r="D31" s="110" t="str">
        <f>IF('Bew.-Einh. 11'!$F$42="Organische Düngung fehlt"," ",(IF($C$11&lt;=0,"",IF('Bew.-Einh. 11'!$F$42&lt;&gt;"Bitte alle Felder ausfüllen",(IF('Bew.-Einh. 11'!$F$42="Max. zulässiger Wert:  80 ","80",'Bew.-Einh. 11'!$F$42)),""))))</f>
        <v/>
      </c>
      <c r="E31" s="126"/>
      <c r="F31" s="127"/>
      <c r="G31" s="78" t="str">
        <f>IF(C31&lt;=0,"",(IF('Bew.-Einh. 11'!$F$42&lt;&gt;"Bitte alle Felder ausfüllen",'Bew.-Einh. 11'!$F$43,"Daten auf Bew.-Einh. 11 eingegeben")))</f>
        <v/>
      </c>
    </row>
    <row r="32" spans="1:10" ht="3" customHeight="1" thickBot="1" x14ac:dyDescent="0.3">
      <c r="A32" s="75"/>
      <c r="B32" s="91"/>
      <c r="C32" s="72"/>
      <c r="D32" s="80"/>
      <c r="E32" s="80"/>
      <c r="F32" s="89"/>
      <c r="G32" s="73"/>
    </row>
    <row r="33" spans="1:7" ht="15.75" thickBot="1" x14ac:dyDescent="0.3">
      <c r="A33" s="92" t="s">
        <v>99</v>
      </c>
      <c r="B33" s="114">
        <v>12</v>
      </c>
      <c r="C33" s="111"/>
      <c r="D33" s="110" t="str">
        <f>IF('Bew.-Einh. 12'!$F$42="Organische Düngung fehlt"," ",(IF($C$11&lt;=0,"",IF('Bew.-Einh. 12'!$F$42&lt;&gt;"Bitte alle Felder ausfüllen",(IF('Bew.-Einh. 12'!$F$42="Max. zulässiger Wert:  80 ","80",'Bew.-Einh. 12'!$F$42)),""))))</f>
        <v/>
      </c>
      <c r="E33" s="126"/>
      <c r="F33" s="127"/>
      <c r="G33" s="78" t="str">
        <f>IF(C33&lt;=0,"",(IF('Bew.-Einh. 12'!$F$42&lt;&gt;"Bitte alle Felder ausfüllen",'Bew.-Einh. 12'!$F$43,"Daten auf Bew.-Einh. 12 eingegeben")))</f>
        <v/>
      </c>
    </row>
    <row r="34" spans="1:7" ht="3" customHeight="1" thickBot="1" x14ac:dyDescent="0.3">
      <c r="A34" s="75"/>
      <c r="B34" s="91"/>
      <c r="C34" s="72"/>
      <c r="D34" s="80"/>
      <c r="E34" s="80"/>
      <c r="F34" s="89"/>
      <c r="G34" s="73"/>
    </row>
    <row r="35" spans="1:7" ht="15.75" thickBot="1" x14ac:dyDescent="0.3">
      <c r="A35" s="92" t="s">
        <v>100</v>
      </c>
      <c r="B35" s="114">
        <v>13</v>
      </c>
      <c r="C35" s="111"/>
      <c r="D35" s="110" t="str">
        <f>IF('Bew.-Einh. 13'!$F$42="Organische Düngung fehlt"," ",(IF($C$11&lt;=0,"",IF('Bew.-Einh. 13'!$F$42&lt;&gt;"Bitte alle Felder ausfüllen",(IF('Bew.-Einh. 13'!$F$42="Max. zulässiger Wert:  80 ","80",'Bew.-Einh. 13'!$F$42)),""))))</f>
        <v/>
      </c>
      <c r="E35" s="126"/>
      <c r="F35" s="127"/>
      <c r="G35" s="78" t="str">
        <f>IF(C35&lt;=0,"",(IF('Bew.-Einh. 13'!$F$42&lt;&gt;"Bitte alle Felder ausfüllen",'Bew.-Einh. 13'!$F$43,"Daten auf Bew.-Einh. 13 eingegeben")))</f>
        <v/>
      </c>
    </row>
    <row r="36" spans="1:7" ht="3" customHeight="1" thickBot="1" x14ac:dyDescent="0.3">
      <c r="A36" s="75"/>
      <c r="B36" s="91"/>
      <c r="C36" s="72"/>
      <c r="D36" s="80"/>
      <c r="E36" s="80"/>
      <c r="F36" s="89"/>
      <c r="G36" s="73"/>
    </row>
    <row r="37" spans="1:7" ht="15.75" thickBot="1" x14ac:dyDescent="0.3">
      <c r="A37" s="92" t="s">
        <v>101</v>
      </c>
      <c r="B37" s="114">
        <v>14</v>
      </c>
      <c r="C37" s="111"/>
      <c r="D37" s="110" t="str">
        <f>IF('Bew.-Einh. 14'!$F$42="Organische Düngung fehlt"," ",(IF($C$11&lt;=0,"",IF('Bew.-Einh. 14'!$F$42&lt;&gt;"Bitte alle Felder ausfüllen",(IF('Bew.-Einh. 14'!$F$42="Max. zulässiger Wert:  80 ","80",'Bew.-Einh. 14'!$F$42)),""))))</f>
        <v/>
      </c>
      <c r="E37" s="126"/>
      <c r="F37" s="127"/>
      <c r="G37" s="78" t="str">
        <f>IF(C37&lt;=0,"",(IF('Bew.-Einh. 14'!$F$42&lt;&gt;"Bitte alle Felder ausfüllen",'Bew.-Einh. 14'!$F$43,"Daten auf Bew.-Einh. 14 eingegeben")))</f>
        <v/>
      </c>
    </row>
    <row r="38" spans="1:7" ht="3" customHeight="1" thickBot="1" x14ac:dyDescent="0.3">
      <c r="A38" s="75"/>
      <c r="B38" s="106"/>
      <c r="C38" s="72"/>
      <c r="D38" s="79"/>
      <c r="E38" s="80"/>
      <c r="F38" s="91"/>
      <c r="G38" s="73"/>
    </row>
    <row r="39" spans="1:7" ht="15.75" thickBot="1" x14ac:dyDescent="0.3">
      <c r="A39" s="92" t="s">
        <v>102</v>
      </c>
      <c r="B39" s="114">
        <v>15</v>
      </c>
      <c r="C39" s="111"/>
      <c r="D39" s="110" t="str">
        <f>IF('Bew.-Einh. 15'!$F$42="Organische Düngung fehlt"," ",(IF($C$11&lt;=0,"",IF('Bew.-Einh. 15'!$F$42&lt;&gt;"Bitte alle Felder ausfüllen",(IF('Bew.-Einh. 15'!$F$42="Max. zulässiger Wert:  80 ","80",'Bew.-Einh. 15'!$F$42)),""))))</f>
        <v/>
      </c>
      <c r="E39" s="126"/>
      <c r="F39" s="127"/>
      <c r="G39" s="78" t="str">
        <f>IF(C39&lt;=0,"",(IF('Bew.-Einh. 15'!$F$42&lt;&gt;"Bitte alle Felder ausfüllen",'Bew.-Einh. 15'!$F$43,"Daten auf Bew.-Einh. 15 eingegeben")))</f>
        <v/>
      </c>
    </row>
    <row r="40" spans="1:7" ht="3" customHeight="1" thickBot="1" x14ac:dyDescent="0.3">
      <c r="A40" s="75"/>
      <c r="B40" s="106"/>
      <c r="C40" s="72"/>
      <c r="D40" s="80"/>
      <c r="E40" s="80"/>
      <c r="F40" s="91"/>
      <c r="G40" s="73"/>
    </row>
    <row r="41" spans="1:7" ht="15.75" thickBot="1" x14ac:dyDescent="0.3">
      <c r="A41" s="92" t="s">
        <v>103</v>
      </c>
      <c r="B41" s="114">
        <v>16</v>
      </c>
      <c r="C41" s="111"/>
      <c r="D41" s="110" t="str">
        <f>IF('Bew.-Einh. 16'!$F$42="Organische Düngung fehlt"," ",(IF($C$11&lt;=0,"",IF('Bew.-Einh. 16'!$F$42&lt;&gt;"Bitte alle Felder ausfüllen",(IF('Bew.-Einh. 16'!$F$42="Max. zulässiger Wert:  80 ","80",'Bew.-Einh. 16'!$F$42)),""))))</f>
        <v/>
      </c>
      <c r="E41" s="126"/>
      <c r="F41" s="127"/>
      <c r="G41" s="78" t="str">
        <f>IF(C41&lt;=0,"",(IF('Bew.-Einh. 16'!$F$42&lt;&gt;"Bitte alle Felder ausfüllen",'Bew.-Einh. 16'!$F$43,"Daten auf Bew.-Einh. 16 eingegeben")))</f>
        <v/>
      </c>
    </row>
    <row r="42" spans="1:7" ht="3" customHeight="1" thickBot="1" x14ac:dyDescent="0.3">
      <c r="A42" s="75"/>
      <c r="B42" s="105"/>
      <c r="C42" s="72"/>
      <c r="D42" s="80"/>
      <c r="E42" s="80"/>
      <c r="F42" s="91"/>
      <c r="G42" s="73"/>
    </row>
    <row r="43" spans="1:7" ht="15.75" thickBot="1" x14ac:dyDescent="0.3">
      <c r="A43" s="92" t="s">
        <v>104</v>
      </c>
      <c r="B43" s="114">
        <v>17</v>
      </c>
      <c r="C43" s="111"/>
      <c r="D43" s="110" t="str">
        <f>IF('Bew.-Einh. 17'!$F$42="Organische Düngung fehlt"," ",(IF($C$11&lt;=0,"",IF('Bew.-Einh. 17'!$F$42&lt;&gt;"Bitte alle Felder ausfüllen",(IF('Bew.-Einh. 17'!$F$42="Max. zulässiger Wert:  80 ","80",'Bew.-Einh. 17'!$F$42)),""))))</f>
        <v/>
      </c>
      <c r="E43" s="126"/>
      <c r="F43" s="127"/>
      <c r="G43" s="78" t="str">
        <f>IF(C43&lt;=0,"",(IF('Bew.-Einh. 17'!$F$42&lt;&gt;"Bitte alle Felder ausfüllen",'Bew.-Einh. 17'!$F$43,"Daten auf Bew.-Einh. 17 eingegeben")))</f>
        <v/>
      </c>
    </row>
    <row r="44" spans="1:7" ht="3" customHeight="1" thickBot="1" x14ac:dyDescent="0.3">
      <c r="A44" s="75"/>
      <c r="B44" s="105"/>
      <c r="C44" s="72"/>
      <c r="D44" s="80"/>
      <c r="E44" s="80"/>
      <c r="F44" s="89"/>
      <c r="G44" s="73"/>
    </row>
    <row r="45" spans="1:7" ht="15.75" thickBot="1" x14ac:dyDescent="0.3">
      <c r="A45" s="92" t="s">
        <v>105</v>
      </c>
      <c r="B45" s="114">
        <v>18</v>
      </c>
      <c r="C45" s="111"/>
      <c r="D45" s="110" t="str">
        <f>IF('Bew.-Einh. 18'!$F$42="Organische Düngung fehlt"," ",(IF($C$11&lt;=0,"",IF('Bew.-Einh. 18'!$F$42&lt;&gt;"Bitte alle Felder ausfüllen",(IF('Bew.-Einh. 18'!$F$42="Max. zulässiger Wert:  80 ","80",'Bew.-Einh. 18'!$F$42)),""))))</f>
        <v/>
      </c>
      <c r="E45" s="126"/>
      <c r="F45" s="127"/>
      <c r="G45" s="78" t="str">
        <f>IF(C45&lt;=0,"",(IF('Bew.-Einh. 18'!$F$42&lt;&gt;"Bitte alle Felder ausfüllen",'Bew.-Einh. 18'!$F$43,"Daten auf Bew.-Einh. 18 eingegeben")))</f>
        <v/>
      </c>
    </row>
    <row r="46" spans="1:7" ht="3" customHeight="1" thickBot="1" x14ac:dyDescent="0.3">
      <c r="A46" s="75"/>
      <c r="B46" s="105"/>
      <c r="C46" s="72"/>
      <c r="D46" s="80"/>
      <c r="E46" s="80"/>
      <c r="F46" s="89"/>
      <c r="G46" s="81" t="str">
        <f>IF(C46&lt;=0,"",IF('Bew.-Einh. 1'!$F$42="Organische Düngung fehlt","Daten organische Düngung fehlen",(IF('Bew.-Einh. 1'!$F$42&lt;&gt;"Bitte alle Felder ausfüllen",'Bew.-Einh. 1'!$F$43,"Daten auf Bew.-Einh. 1 eingegeben"))))</f>
        <v/>
      </c>
    </row>
    <row r="47" spans="1:7" ht="15.75" thickBot="1" x14ac:dyDescent="0.3">
      <c r="A47" s="92" t="s">
        <v>106</v>
      </c>
      <c r="B47" s="113">
        <v>19</v>
      </c>
      <c r="C47" s="111"/>
      <c r="D47" s="110" t="str">
        <f>IF('Bew.-Einh. 19'!$F$42="Organische Düngung fehlt"," ",(IF($C$11&lt;=0,"",IF('Bew.-Einh. 19'!$F$42&lt;&gt;"Bitte alle Felder ausfüllen",(IF('Bew.-Einh. 19'!$F$42="Max. zulässiger Wert:  80 ","80",'Bew.-Einh. 19'!$F$42)),""))))</f>
        <v/>
      </c>
      <c r="E47" s="126"/>
      <c r="F47" s="127"/>
      <c r="G47" s="78" t="str">
        <f>IF(C47&lt;=0,"",(IF('Bew.-Einh. 19'!$F$42&lt;&gt;"Bitte alle Felder ausfüllen",'Bew.-Einh. 19'!$F$43,"Daten auf Bew.-Einh. 19 eingegeben")))</f>
        <v/>
      </c>
    </row>
    <row r="48" spans="1:7" ht="3" customHeight="1" thickBot="1" x14ac:dyDescent="0.3">
      <c r="A48" s="76"/>
      <c r="B48" s="91"/>
      <c r="C48" s="15"/>
      <c r="D48" s="84"/>
      <c r="E48" s="84"/>
      <c r="F48" s="90"/>
      <c r="G48" s="17"/>
    </row>
    <row r="49" spans="1:7" ht="15.75" thickBot="1" x14ac:dyDescent="0.3">
      <c r="A49" s="115" t="s">
        <v>107</v>
      </c>
      <c r="B49" s="116">
        <v>20</v>
      </c>
      <c r="C49" s="117"/>
      <c r="D49" s="112" t="str">
        <f>IF('Bew.-Einh. 20'!$F$42="Organische Düngung fehlt"," ",(IF($C$11&lt;=0,"",IF('Bew.-Einh. 20'!$F$42&lt;&gt;"Bitte alle Felder ausfüllen",(IF('Bew.-Einh. 20'!$F$42="Max. zulässiger Wert:  80 ","80",'Bew.-Einh. 20'!$F$42)),""))))</f>
        <v/>
      </c>
      <c r="E49" s="128"/>
      <c r="F49" s="129"/>
      <c r="G49" s="83" t="str">
        <f>IF(C49&lt;=0,"",(IF('Bew.-Einh. 20'!$F$42&lt;&gt;"Bitte alle Felder ausfüllen",'Bew.-Einh. 20'!$F$43,"Daten auf Bew.-Einh. 20 eingegeben")))</f>
        <v/>
      </c>
    </row>
    <row r="52" spans="1:7" x14ac:dyDescent="0.25">
      <c r="F52" s="101"/>
    </row>
  </sheetData>
  <sheetProtection password="E570" sheet="1" objects="1" scenarios="1" selectLockedCells="1"/>
  <mergeCells count="28">
    <mergeCell ref="G7:G9"/>
    <mergeCell ref="A1:F2"/>
    <mergeCell ref="C3:D3"/>
    <mergeCell ref="C4:D4"/>
    <mergeCell ref="C5:D5"/>
    <mergeCell ref="A6:B10"/>
    <mergeCell ref="C7:C9"/>
    <mergeCell ref="E6:F10"/>
    <mergeCell ref="E11:F11"/>
    <mergeCell ref="E13:F13"/>
    <mergeCell ref="E15:F15"/>
    <mergeCell ref="E17:F17"/>
    <mergeCell ref="E19:F19"/>
    <mergeCell ref="E21:F21"/>
    <mergeCell ref="E23:F23"/>
    <mergeCell ref="E25:F25"/>
    <mergeCell ref="E27:F27"/>
    <mergeCell ref="E29:F29"/>
    <mergeCell ref="E31:F31"/>
    <mergeCell ref="E33:F33"/>
    <mergeCell ref="E35:F35"/>
    <mergeCell ref="E37:F37"/>
    <mergeCell ref="E39:F39"/>
    <mergeCell ref="E41:F41"/>
    <mergeCell ref="E43:F43"/>
    <mergeCell ref="E45:F45"/>
    <mergeCell ref="E47:F47"/>
    <mergeCell ref="E49:F49"/>
  </mergeCells>
  <hyperlinks>
    <hyperlink ref="B11" location="'Bew.-Einh. 1'!D12" display="'Bew.-Einh. 1'!D12"/>
    <hyperlink ref="B13" location="'Bew.-Einh. 2'!D12" display="'Bew.-Einh. 2'!D12"/>
    <hyperlink ref="B15" location="'Bew.-Einh. 3'!D12" display="'Bew.-Einh. 3'!D12"/>
    <hyperlink ref="B17" location="'Bew.-Einh. 4'!D12" display="'Bew.-Einh. 4'!D12"/>
    <hyperlink ref="B21" location="'Bew.-Einh. 6'!D12" display="'Bew.-Einh. 6'!D12"/>
    <hyperlink ref="B23" location="'Bew.-Einh. 7'!D12" display="'Bew.-Einh. 7'!D12"/>
    <hyperlink ref="B25" location="'Bew.-Einh. 8'!D12" display="'Bew.-Einh. 8'!D12"/>
    <hyperlink ref="B27" location="'Bew.-Einh. 9'!D12" display="'Bew.-Einh. 9'!D12"/>
    <hyperlink ref="B29" location="'Bew.-Einh. 10'!D12" display="'Bew.-Einh. 10'!D12"/>
    <hyperlink ref="B31" location="'Bew.-Einh. 11'!D12" display="'Bew.-Einh. 11'!D12"/>
    <hyperlink ref="B33" location="'Bew.-Einh. 12'!D12" display="'Bew.-Einh. 12'!D12"/>
    <hyperlink ref="B35" location="'Bew.-Einh. 13'!D12" display="'Bew.-Einh. 13'!D12"/>
    <hyperlink ref="B37" location="'Bew.-Einh. 14'!D12" display="'Bew.-Einh. 14'!D12"/>
    <hyperlink ref="B39" location="'Bew.-Einh. 15'!D12" display="'Bew.-Einh. 15'!D12"/>
    <hyperlink ref="B41" location="'Bew.-Einh. 16'!D12" display="'Bew.-Einh. 16'!D12"/>
    <hyperlink ref="B43" location="'Bew.-Einh. 17'!D12" display="'Bew.-Einh. 17'!D12"/>
    <hyperlink ref="B45" location="'Bew.-Einh. 18'!D12" display="'Bew.-Einh. 18'!D12"/>
    <hyperlink ref="B47" location="'Bew.-Einh. 19'!D12" display="'Bew.-Einh. 19'!D12"/>
    <hyperlink ref="B49" location="'Bew.-Einh. 20'!D12" display="'Bew.-Einh. 20'!D12"/>
    <hyperlink ref="B19" location="'Bew.-Einh. 5'!D12" display="'Bew.-Einh. 5'!D12"/>
  </hyperlinks>
  <pageMargins left="0.25" right="0.25" top="0.75" bottom="0.75" header="0.3" footer="0.3"/>
  <pageSetup paperSize="9"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1"/>
  <sheetViews>
    <sheetView zoomScaleNormal="100" workbookViewId="0">
      <selection activeCell="D8" sqref="D8"/>
    </sheetView>
  </sheetViews>
  <sheetFormatPr baseColWidth="10" defaultRowHeight="15" x14ac:dyDescent="0.25"/>
  <cols>
    <col min="1" max="1" width="8" style="77" customWidth="1"/>
    <col min="2" max="2" width="21.85546875" style="77" customWidth="1"/>
    <col min="3" max="3" width="23.85546875" style="77" customWidth="1"/>
    <col min="4" max="4" width="20.42578125" style="77" customWidth="1"/>
    <col min="5" max="5" width="31.42578125" style="77" customWidth="1"/>
    <col min="6" max="6" width="35.85546875" style="86" customWidth="1"/>
    <col min="7" max="7" width="0.7109375" style="100" customWidth="1"/>
    <col min="8" max="16384" width="11.42578125" style="77"/>
  </cols>
  <sheetData>
    <row r="1" spans="1:7" s="94" customFormat="1" ht="15" customHeight="1" x14ac:dyDescent="0.3">
      <c r="A1" s="131" t="s">
        <v>0</v>
      </c>
      <c r="B1" s="132"/>
      <c r="C1" s="132"/>
      <c r="D1" s="132"/>
      <c r="E1" s="132"/>
      <c r="F1" s="3" t="s">
        <v>22</v>
      </c>
      <c r="G1" s="35"/>
    </row>
    <row r="2" spans="1:7" s="94" customFormat="1" ht="15" customHeight="1" thickBot="1" x14ac:dyDescent="0.35">
      <c r="A2" s="133"/>
      <c r="B2" s="134"/>
      <c r="C2" s="134"/>
      <c r="D2" s="134"/>
      <c r="E2" s="134"/>
      <c r="F2" s="4" t="s">
        <v>23</v>
      </c>
      <c r="G2" s="35"/>
    </row>
    <row r="3" spans="1:7" ht="15" customHeight="1" thickBot="1" x14ac:dyDescent="0.3">
      <c r="A3" s="5" t="s">
        <v>20</v>
      </c>
      <c r="B3" s="191" t="str">
        <f>IF(Grunddaten!C3&lt;=0," ",Grunddaten!C3)</f>
        <v xml:space="preserve"> </v>
      </c>
      <c r="C3" s="192"/>
      <c r="D3" s="8" t="s">
        <v>19</v>
      </c>
      <c r="E3" s="102">
        <f>IF(Grunddaten!F3&lt;=0," ",Grunddaten!F3)</f>
        <v>2018</v>
      </c>
      <c r="F3" s="4" t="s">
        <v>24</v>
      </c>
      <c r="G3" s="35"/>
    </row>
    <row r="4" spans="1:7" ht="15" customHeight="1" thickBot="1" x14ac:dyDescent="0.3">
      <c r="A4" s="5"/>
      <c r="B4" s="193" t="str">
        <f>IF(Grunddaten!C4&lt;=0," ",Grunddaten!C4)</f>
        <v xml:space="preserve"> </v>
      </c>
      <c r="C4" s="194"/>
      <c r="D4" s="6"/>
      <c r="E4" s="7"/>
      <c r="F4" s="4" t="s">
        <v>25</v>
      </c>
      <c r="G4" s="35"/>
    </row>
    <row r="5" spans="1:7" ht="15" customHeight="1" thickBot="1" x14ac:dyDescent="0.3">
      <c r="A5" s="5"/>
      <c r="B5" s="189" t="str">
        <f>IF(Grunddaten!C5&lt;=0," ",Grunddaten!C5)</f>
        <v xml:space="preserve"> </v>
      </c>
      <c r="C5" s="190"/>
      <c r="D5" s="8" t="s">
        <v>26</v>
      </c>
      <c r="E5" s="103" t="str">
        <f>IF(Grunddaten!C45&lt;=0," ",Grunddaten!C45)</f>
        <v xml:space="preserve"> </v>
      </c>
      <c r="F5" s="4"/>
      <c r="G5" s="35"/>
    </row>
    <row r="6" spans="1:7" ht="3.95" customHeight="1" thickBot="1" x14ac:dyDescent="0.3">
      <c r="A6" s="9"/>
      <c r="B6" s="166"/>
      <c r="C6" s="166"/>
      <c r="D6" s="10"/>
      <c r="E6" s="11"/>
      <c r="F6" s="12"/>
      <c r="G6" s="42"/>
    </row>
    <row r="7" spans="1:7" ht="6" customHeight="1" x14ac:dyDescent="0.25">
      <c r="A7" s="13"/>
      <c r="B7" s="14"/>
      <c r="C7" s="15"/>
      <c r="D7" s="16"/>
      <c r="E7" s="16"/>
      <c r="F7" s="17"/>
      <c r="G7" s="36"/>
    </row>
    <row r="8" spans="1:7" ht="14.1" customHeight="1" x14ac:dyDescent="0.25">
      <c r="A8" s="47"/>
      <c r="B8" s="48"/>
      <c r="C8" s="15"/>
      <c r="D8" s="93" t="s">
        <v>110</v>
      </c>
      <c r="E8" s="82"/>
      <c r="F8" s="18" t="s">
        <v>27</v>
      </c>
      <c r="G8" s="37"/>
    </row>
    <row r="9" spans="1:7" ht="3.95" customHeight="1" thickBot="1" x14ac:dyDescent="0.3">
      <c r="A9" s="47"/>
      <c r="B9" s="48"/>
      <c r="C9" s="15"/>
      <c r="D9" s="125"/>
      <c r="E9" s="82"/>
      <c r="F9" s="18"/>
      <c r="G9" s="37"/>
    </row>
    <row r="10" spans="1:7" ht="14.1" customHeight="1" x14ac:dyDescent="0.25">
      <c r="A10" s="149" t="s">
        <v>139</v>
      </c>
      <c r="B10" s="150"/>
      <c r="C10" s="150"/>
      <c r="D10" s="151" t="s">
        <v>137</v>
      </c>
      <c r="E10" s="152"/>
      <c r="F10" s="18"/>
      <c r="G10" s="37"/>
    </row>
    <row r="11" spans="1:7" ht="14.1" customHeight="1" thickBot="1" x14ac:dyDescent="0.3">
      <c r="A11" s="149"/>
      <c r="B11" s="150"/>
      <c r="C11" s="150"/>
      <c r="D11" s="153"/>
      <c r="E11" s="154"/>
      <c r="F11" s="18"/>
      <c r="G11" s="37"/>
    </row>
    <row r="12" spans="1:7" ht="3.95" customHeight="1" x14ac:dyDescent="0.25">
      <c r="A12" s="19"/>
      <c r="B12" s="15"/>
      <c r="C12" s="15"/>
      <c r="D12" s="50"/>
      <c r="E12" s="50"/>
      <c r="F12" s="17"/>
      <c r="G12" s="36"/>
    </row>
    <row r="13" spans="1:7" x14ac:dyDescent="0.25">
      <c r="A13" s="164" t="s">
        <v>1</v>
      </c>
      <c r="B13" s="165"/>
      <c r="C13" s="165"/>
      <c r="D13" s="184"/>
      <c r="E13" s="184"/>
      <c r="F13" s="27">
        <v>40</v>
      </c>
      <c r="G13" s="38"/>
    </row>
    <row r="14" spans="1:7" ht="3.95" customHeight="1" thickBot="1" x14ac:dyDescent="0.3">
      <c r="A14" s="95"/>
      <c r="B14" s="96"/>
      <c r="C14" s="15"/>
      <c r="D14" s="15"/>
      <c r="E14" s="15"/>
      <c r="F14" s="17"/>
      <c r="G14" s="36"/>
    </row>
    <row r="15" spans="1:7" ht="15" customHeight="1" x14ac:dyDescent="0.25">
      <c r="A15" s="155" t="s">
        <v>21</v>
      </c>
      <c r="B15" s="156"/>
      <c r="C15" s="156"/>
      <c r="D15" s="161">
        <v>5</v>
      </c>
      <c r="E15" s="162"/>
      <c r="F15" s="175">
        <f>IF(D15&lt;0,"Ungültiger Wert",IF(D15=0,"&lt;-- Traubenertrag eintragen",IF(D15&gt;14,10,0)))</f>
        <v>0</v>
      </c>
      <c r="G15" s="36"/>
    </row>
    <row r="16" spans="1:7" ht="15" customHeight="1" thickBot="1" x14ac:dyDescent="0.3">
      <c r="A16" s="155"/>
      <c r="B16" s="156"/>
      <c r="C16" s="156"/>
      <c r="D16" s="159"/>
      <c r="E16" s="160"/>
      <c r="F16" s="175"/>
      <c r="G16" s="36"/>
    </row>
    <row r="17" spans="1:7" ht="3.95" customHeight="1" thickBot="1" x14ac:dyDescent="0.3">
      <c r="A17" s="19"/>
      <c r="B17" s="15"/>
      <c r="C17" s="15"/>
      <c r="D17" s="15"/>
      <c r="E17" s="15"/>
      <c r="F17" s="17"/>
      <c r="G17" s="36"/>
    </row>
    <row r="18" spans="1:7" ht="15" customHeight="1" x14ac:dyDescent="0.25">
      <c r="A18" s="149" t="s">
        <v>2</v>
      </c>
      <c r="B18" s="150"/>
      <c r="C18" s="150"/>
      <c r="D18" s="161" t="s">
        <v>4</v>
      </c>
      <c r="E18" s="162"/>
      <c r="F18" s="176">
        <f>IF(D18=Dropdown!A7,-30,(IF(D18=Dropdown!A8,0,(IF(D18=Dropdown!A9,30,"&lt;-- Auswahl treffen")))))</f>
        <v>0</v>
      </c>
      <c r="G18" s="39"/>
    </row>
    <row r="19" spans="1:7" ht="15" customHeight="1" thickBot="1" x14ac:dyDescent="0.3">
      <c r="A19" s="149"/>
      <c r="B19" s="150"/>
      <c r="C19" s="150"/>
      <c r="D19" s="159"/>
      <c r="E19" s="160"/>
      <c r="F19" s="176"/>
      <c r="G19" s="39"/>
    </row>
    <row r="20" spans="1:7" ht="3.95" customHeight="1" thickBot="1" x14ac:dyDescent="0.3">
      <c r="A20" s="19"/>
      <c r="B20" s="15"/>
      <c r="C20" s="15"/>
      <c r="D20" s="15"/>
      <c r="E20" s="15"/>
      <c r="F20" s="17"/>
      <c r="G20" s="36"/>
    </row>
    <row r="21" spans="1:7" ht="15" customHeight="1" x14ac:dyDescent="0.25">
      <c r="A21" s="149" t="s">
        <v>74</v>
      </c>
      <c r="B21" s="150"/>
      <c r="C21" s="163"/>
      <c r="D21" s="161" t="s">
        <v>7</v>
      </c>
      <c r="E21" s="162"/>
      <c r="F21" s="177" t="str">
        <f>IF(D21=Dropdown!A13," ",(IF(D21=Dropdown!A14," ",(IF(D21=Dropdown!A15," ",(IF(D21=Dropdown!A16," ","&lt;-- Auswahl treffen")))))))</f>
        <v xml:space="preserve"> </v>
      </c>
      <c r="G21" s="39"/>
    </row>
    <row r="22" spans="1:7" ht="15" customHeight="1" x14ac:dyDescent="0.25">
      <c r="A22" s="149"/>
      <c r="B22" s="150"/>
      <c r="C22" s="163"/>
      <c r="D22" s="157"/>
      <c r="E22" s="158"/>
      <c r="F22" s="177"/>
      <c r="G22" s="39"/>
    </row>
    <row r="23" spans="1:7" ht="3.95" customHeight="1" x14ac:dyDescent="0.25">
      <c r="A23" s="19"/>
      <c r="B23" s="15"/>
      <c r="C23" s="15"/>
      <c r="D23" s="31"/>
      <c r="E23" s="32"/>
      <c r="F23" s="17"/>
      <c r="G23" s="36"/>
    </row>
    <row r="24" spans="1:7" ht="15" customHeight="1" x14ac:dyDescent="0.25">
      <c r="A24" s="155" t="s">
        <v>8</v>
      </c>
      <c r="B24" s="156"/>
      <c r="C24" s="156"/>
      <c r="D24" s="157">
        <v>2.5</v>
      </c>
      <c r="E24" s="158"/>
      <c r="F24" s="176">
        <f>IF(D24&lt;0,"Ungültiger Wert",(IF(D21=Dropdown!A13,(IF(D24=0,"&lt;-- Humus eingeben",(IF((D24&gt;0)*AND(D24&lt;1.5),20,(IF((D24&gt;=1.5)*AND(D24&lt;=2.5),0,-40)))))),(IF(D21=Dropdown!A14,(IF(D24&lt;=0,"&lt;-- Humus eingeben",(IF((D24&gt;0)*AND(D24&lt;1.8),20,(IF((D24&gt;=1.8)*AND(D24&lt;=3),0,-40)))))),(IF(D21=Dropdown!A15,(IF(D24&lt;=0,"&lt;-- Humus eingeben",(IF((D24&gt;0)*AND(D24&lt;4),0,-40)))),(IF(D21=Dropdown!A16,(IF(D24&lt;=0,"Humus eingeben",(IF((D24&gt;0)*AND(D24&lt;7),0,-40)))),"Auswahl Bodenart treffen")))))))))</f>
        <v>0</v>
      </c>
      <c r="G24" s="39"/>
    </row>
    <row r="25" spans="1:7" ht="15" customHeight="1" thickBot="1" x14ac:dyDescent="0.3">
      <c r="A25" s="155"/>
      <c r="B25" s="156"/>
      <c r="C25" s="156"/>
      <c r="D25" s="159"/>
      <c r="E25" s="160"/>
      <c r="F25" s="176"/>
      <c r="G25" s="39"/>
    </row>
    <row r="26" spans="1:7" ht="3.95" customHeight="1" thickBot="1" x14ac:dyDescent="0.3">
      <c r="A26" s="19"/>
      <c r="B26" s="15"/>
      <c r="C26" s="15"/>
      <c r="D26" s="15"/>
      <c r="E26" s="15"/>
      <c r="F26" s="17"/>
      <c r="G26" s="36"/>
    </row>
    <row r="27" spans="1:7" ht="15" customHeight="1" x14ac:dyDescent="0.25">
      <c r="A27" s="178" t="s">
        <v>77</v>
      </c>
      <c r="B27" s="179"/>
      <c r="C27" s="187"/>
      <c r="D27" s="161" t="s">
        <v>75</v>
      </c>
      <c r="E27" s="162"/>
      <c r="F27" s="177" t="str">
        <f>IF(D27&lt;=0,"&lt;-- Auswahl treffen"," ")</f>
        <v xml:space="preserve"> </v>
      </c>
      <c r="G27" s="39"/>
    </row>
    <row r="28" spans="1:7" ht="15" customHeight="1" x14ac:dyDescent="0.25">
      <c r="A28" s="178"/>
      <c r="B28" s="179"/>
      <c r="C28" s="187"/>
      <c r="D28" s="157"/>
      <c r="E28" s="158"/>
      <c r="F28" s="177"/>
      <c r="G28" s="39"/>
    </row>
    <row r="29" spans="1:7" ht="3.95" customHeight="1" x14ac:dyDescent="0.25">
      <c r="A29" s="178"/>
      <c r="B29" s="179"/>
      <c r="C29" s="15"/>
      <c r="D29" s="31"/>
      <c r="E29" s="32"/>
      <c r="F29" s="17"/>
      <c r="G29" s="36"/>
    </row>
    <row r="30" spans="1:7" ht="15" customHeight="1" x14ac:dyDescent="0.25">
      <c r="A30" s="178"/>
      <c r="B30" s="179"/>
      <c r="C30" s="188"/>
      <c r="D30" s="157" t="s">
        <v>15</v>
      </c>
      <c r="E30" s="158"/>
      <c r="F30" s="176">
        <f>IF(D27=0,"Beide Felder Begrünung ausfüllen",((IF(D27=Dropdown!A31,(IF(D30&lt;=0,"&lt;-- Auswahl treffen",(IF(D30=Dropdown!A20,0,(IF(D30=Dropdown!A21,20,IF(D30=Dropdown!A22,0,IF(D30=Dropdown!A23,0,IF(D30=Dropdown!A24,-15,IF(D30=Dropdown!A25,-20,-40)))))))))),(IF(D30&lt;=0,"&lt;-- Auswahl treffen",(IF(D30=Dropdown!A20,0,(IF(D30=Dropdown!A21,40,IF(D30=Dropdown!A22,0,IF(D30=Dropdown!A23,0,IF(D30=Dropdown!A24,-30,IF(D30=Dropdown!A25,-40,-80))))))))))))))</f>
        <v>0</v>
      </c>
      <c r="G30" s="39"/>
    </row>
    <row r="31" spans="1:7" ht="15" customHeight="1" thickBot="1" x14ac:dyDescent="0.3">
      <c r="A31" s="178"/>
      <c r="B31" s="179"/>
      <c r="C31" s="188"/>
      <c r="D31" s="159"/>
      <c r="E31" s="160"/>
      <c r="F31" s="176"/>
      <c r="G31" s="39"/>
    </row>
    <row r="32" spans="1:7" ht="3.95" customHeight="1" thickBot="1" x14ac:dyDescent="0.3">
      <c r="A32" s="20"/>
      <c r="B32" s="21"/>
      <c r="C32" s="15"/>
      <c r="D32" s="15"/>
      <c r="E32" s="15"/>
      <c r="F32" s="17"/>
      <c r="G32" s="36"/>
    </row>
    <row r="33" spans="1:7" ht="15" customHeight="1" x14ac:dyDescent="0.25">
      <c r="A33" s="178" t="s">
        <v>16</v>
      </c>
      <c r="B33" s="179"/>
      <c r="C33" s="187"/>
      <c r="D33" s="180" t="s">
        <v>34</v>
      </c>
      <c r="E33" s="181"/>
      <c r="F33" s="176">
        <f>IF(D33&lt;=0,"&lt;-- Auswahl treffen",(IF(D33=Dropdown!A35,0,(IF(D33=Dropdown!A36,-20,(IF(D33=Dropdown!A37,-10,(IF(D33=Dropdown!A38,-50,(IF(D33=Dropdown!A39,-25,(IF(D33=Dropdown!A40,-100,(IF(D33=Dropdown!A41,-50,(IF(D33=Dropdown!A42,-35,-60)))))))))))))))))</f>
        <v>0</v>
      </c>
      <c r="G33" s="39"/>
    </row>
    <row r="34" spans="1:7" ht="15" customHeight="1" thickBot="1" x14ac:dyDescent="0.3">
      <c r="A34" s="178"/>
      <c r="B34" s="179"/>
      <c r="C34" s="187"/>
      <c r="D34" s="182"/>
      <c r="E34" s="183"/>
      <c r="F34" s="176"/>
      <c r="G34" s="39"/>
    </row>
    <row r="35" spans="1:7" ht="3.95" customHeight="1" thickBot="1" x14ac:dyDescent="0.3">
      <c r="A35" s="22"/>
      <c r="B35" s="23"/>
      <c r="C35" s="15"/>
      <c r="D35" s="2"/>
      <c r="E35" s="2"/>
      <c r="F35" s="17"/>
      <c r="G35" s="36"/>
    </row>
    <row r="36" spans="1:7" ht="15" customHeight="1" x14ac:dyDescent="0.25">
      <c r="A36" s="178" t="s">
        <v>33</v>
      </c>
      <c r="B36" s="179"/>
      <c r="C36" s="15"/>
      <c r="D36" s="161" t="s">
        <v>32</v>
      </c>
      <c r="E36" s="162"/>
      <c r="F36" s="176">
        <f>IF(D36&lt;=0,"&lt;-- Auswahl treffen",(IF(D36=Dropdown!A47,-20,(IF(D36=Dropdown!A48,-10,0)))))</f>
        <v>0</v>
      </c>
      <c r="G36" s="39"/>
    </row>
    <row r="37" spans="1:7" ht="15" customHeight="1" thickBot="1" x14ac:dyDescent="0.3">
      <c r="A37" s="178"/>
      <c r="B37" s="179"/>
      <c r="C37" s="15"/>
      <c r="D37" s="159"/>
      <c r="E37" s="160"/>
      <c r="F37" s="176"/>
      <c r="G37" s="39"/>
    </row>
    <row r="38" spans="1:7" ht="3.95" customHeight="1" thickBot="1" x14ac:dyDescent="0.3">
      <c r="A38" s="24"/>
      <c r="B38" s="25"/>
      <c r="C38" s="15"/>
      <c r="D38" s="69"/>
      <c r="E38" s="69"/>
      <c r="F38" s="17"/>
      <c r="G38" s="36"/>
    </row>
    <row r="39" spans="1:7" ht="19.5" customHeight="1" x14ac:dyDescent="0.25">
      <c r="A39" s="178" t="s">
        <v>17</v>
      </c>
      <c r="B39" s="179"/>
      <c r="C39" s="179"/>
      <c r="D39" s="161" t="s">
        <v>18</v>
      </c>
      <c r="E39" s="162"/>
      <c r="F39" s="176">
        <f>IF(D39&lt;=0,"&lt;-- Auswahl treffen",(IF(D39=Dropdown!A53,-20,(IF(D39=Dropdown!A54,-10,0)))))</f>
        <v>0</v>
      </c>
      <c r="G39" s="39"/>
    </row>
    <row r="40" spans="1:7" ht="11.45" customHeight="1" thickBot="1" x14ac:dyDescent="0.3">
      <c r="A40" s="178"/>
      <c r="B40" s="179"/>
      <c r="C40" s="179"/>
      <c r="D40" s="159"/>
      <c r="E40" s="160"/>
      <c r="F40" s="176"/>
      <c r="G40" s="39"/>
    </row>
    <row r="41" spans="1:7" ht="3.95" customHeight="1" x14ac:dyDescent="0.25">
      <c r="A41" s="20"/>
      <c r="B41" s="21"/>
      <c r="C41" s="15"/>
      <c r="D41" s="69"/>
      <c r="E41" s="69"/>
      <c r="F41" s="68"/>
      <c r="G41" s="39"/>
    </row>
    <row r="42" spans="1:7" ht="19.5" customHeight="1" thickBot="1" x14ac:dyDescent="0.35">
      <c r="A42" s="185" t="s">
        <v>39</v>
      </c>
      <c r="B42" s="186"/>
      <c r="C42" s="186"/>
      <c r="D42" s="186"/>
      <c r="E42" s="28"/>
      <c r="F42" s="26">
        <f>(IF(((D15&gt;0)*AND(D18&gt;0)*AND(D21&gt;0)*AND(D24&gt;0)*AND(D27&gt;0)*AND(D30&gt;0)*AND(D33&gt;0)*AND(D36&gt;0)*AND(D39&gt;0)),(IF(SUM(F13:F39)&gt;80,"Max. zulässiger Wert:  80 ",(IF(SUM(F13:F39)&lt;0,0,SUM(F13:F39))))),"Bitte alle Felder ausfüllen"))</f>
        <v>40</v>
      </c>
      <c r="G42" s="40"/>
    </row>
    <row r="43" spans="1:7" ht="24" customHeight="1" thickBot="1" x14ac:dyDescent="0.35">
      <c r="A43" s="29" t="s">
        <v>28</v>
      </c>
      <c r="B43" s="33"/>
      <c r="C43" s="16" t="s">
        <v>29</v>
      </c>
      <c r="D43" s="173"/>
      <c r="E43" s="174"/>
      <c r="F43" s="30" t="str">
        <f>(IF(D39&lt;=0,"",(IF(D36&lt;=0,"",(IF(D33&lt;=0,"",(IF(D30&lt;=0," ",(IF(D27&lt;=0,"",(IF(D24&lt;=0," ",(IF(D21&lt;=0," ",(IF(D18&lt;=0," ",(IF(D15&lt;=0," ",(IF(D10=Dropdown!C30,(IF(F42&gt;=50,"Max. 150 kg ges.-N organisch in 3 Jahren","")),(IF(F42&gt;=80,"Max. 240 kg ges.-N organisch in 3 Jahren",""))))))))))))))))))))))</f>
        <v/>
      </c>
      <c r="G43" s="41"/>
    </row>
    <row r="44" spans="1:7" ht="9.75" customHeight="1" thickBot="1" x14ac:dyDescent="0.3">
      <c r="A44" s="55"/>
      <c r="B44" s="56"/>
      <c r="C44" s="56"/>
      <c r="D44" s="53" t="s">
        <v>79</v>
      </c>
      <c r="E44" s="56"/>
      <c r="F44" s="54" t="s">
        <v>135</v>
      </c>
      <c r="G44" s="43"/>
    </row>
    <row r="45" spans="1:7" x14ac:dyDescent="0.25">
      <c r="G45" s="36"/>
    </row>
    <row r="46" spans="1:7" x14ac:dyDescent="0.25">
      <c r="A46" s="97"/>
      <c r="B46" s="98"/>
      <c r="C46" s="49"/>
      <c r="F46" s="99"/>
    </row>
    <row r="47" spans="1:7" x14ac:dyDescent="0.25">
      <c r="A47" s="49"/>
      <c r="B47" s="49"/>
      <c r="C47" s="49"/>
    </row>
    <row r="48" spans="1:7" x14ac:dyDescent="0.25">
      <c r="A48" s="101"/>
    </row>
    <row r="49" spans="1:1" x14ac:dyDescent="0.25">
      <c r="A49" s="101"/>
    </row>
    <row r="50" spans="1:1" x14ac:dyDescent="0.25">
      <c r="A50" s="101"/>
    </row>
    <row r="51" spans="1:1" x14ac:dyDescent="0.25">
      <c r="A51" s="101"/>
    </row>
    <row r="52" spans="1:1" x14ac:dyDescent="0.25">
      <c r="A52" s="101"/>
    </row>
    <row r="53" spans="1:1" x14ac:dyDescent="0.25">
      <c r="A53" s="101"/>
    </row>
    <row r="54" spans="1:1" x14ac:dyDescent="0.25">
      <c r="A54" s="101"/>
    </row>
    <row r="55" spans="1:1" x14ac:dyDescent="0.25">
      <c r="A55" s="101"/>
    </row>
    <row r="56" spans="1:1" x14ac:dyDescent="0.25">
      <c r="A56" s="101"/>
    </row>
    <row r="57" spans="1:1" x14ac:dyDescent="0.25">
      <c r="A57" s="101"/>
    </row>
    <row r="58" spans="1:1" x14ac:dyDescent="0.25">
      <c r="A58" s="101"/>
    </row>
    <row r="59" spans="1:1" x14ac:dyDescent="0.25">
      <c r="A59" s="101"/>
    </row>
    <row r="60" spans="1:1" x14ac:dyDescent="0.25">
      <c r="A60" s="101"/>
    </row>
    <row r="61" spans="1:1" x14ac:dyDescent="0.25">
      <c r="A61" s="101"/>
    </row>
    <row r="62" spans="1:1" x14ac:dyDescent="0.25">
      <c r="A62" s="101"/>
    </row>
    <row r="63" spans="1:1" x14ac:dyDescent="0.25">
      <c r="A63" s="101"/>
    </row>
    <row r="64" spans="1:1" x14ac:dyDescent="0.25">
      <c r="A64" s="101"/>
    </row>
    <row r="65" spans="1:1" x14ac:dyDescent="0.25">
      <c r="A65" s="101"/>
    </row>
    <row r="66" spans="1:1" x14ac:dyDescent="0.25">
      <c r="A66" s="101"/>
    </row>
    <row r="67" spans="1:1" x14ac:dyDescent="0.25">
      <c r="A67" s="101"/>
    </row>
    <row r="68" spans="1:1" x14ac:dyDescent="0.25">
      <c r="A68" s="101"/>
    </row>
    <row r="69" spans="1:1" x14ac:dyDescent="0.25">
      <c r="A69" s="101"/>
    </row>
    <row r="70" spans="1:1" x14ac:dyDescent="0.25">
      <c r="A70" s="101"/>
    </row>
    <row r="71" spans="1:1" x14ac:dyDescent="0.25">
      <c r="A71" s="101"/>
    </row>
    <row r="72" spans="1:1" x14ac:dyDescent="0.25">
      <c r="A72" s="101"/>
    </row>
    <row r="73" spans="1:1" x14ac:dyDescent="0.25">
      <c r="A73" s="101"/>
    </row>
    <row r="74" spans="1:1" x14ac:dyDescent="0.25">
      <c r="A74" s="101"/>
    </row>
    <row r="75" spans="1:1" x14ac:dyDescent="0.25">
      <c r="A75" s="101"/>
    </row>
    <row r="76" spans="1:1" x14ac:dyDescent="0.25">
      <c r="A76" s="101"/>
    </row>
    <row r="77" spans="1:1" x14ac:dyDescent="0.25">
      <c r="A77" s="101"/>
    </row>
    <row r="78" spans="1:1" x14ac:dyDescent="0.25">
      <c r="A78" s="101"/>
    </row>
    <row r="79" spans="1:1" x14ac:dyDescent="0.25">
      <c r="A79" s="101"/>
    </row>
    <row r="80" spans="1:1" x14ac:dyDescent="0.25">
      <c r="A80" s="101"/>
    </row>
    <row r="81" spans="1:1" x14ac:dyDescent="0.25">
      <c r="A81" s="101"/>
    </row>
  </sheetData>
  <sheetProtection password="E570" sheet="1" objects="1" scenarios="1" selectLockedCells="1"/>
  <mergeCells count="41">
    <mergeCell ref="A1:E2"/>
    <mergeCell ref="B3:C3"/>
    <mergeCell ref="B4:C4"/>
    <mergeCell ref="A13:C13"/>
    <mergeCell ref="A15:C16"/>
    <mergeCell ref="D15:E16"/>
    <mergeCell ref="F15:F16"/>
    <mergeCell ref="B5:C5"/>
    <mergeCell ref="B6:C6"/>
    <mergeCell ref="D13:E13"/>
    <mergeCell ref="A10:C11"/>
    <mergeCell ref="D10:E11"/>
    <mergeCell ref="A21:B22"/>
    <mergeCell ref="C21:C22"/>
    <mergeCell ref="D21:E22"/>
    <mergeCell ref="F21:F22"/>
    <mergeCell ref="A18:C19"/>
    <mergeCell ref="D18:E19"/>
    <mergeCell ref="F18:F19"/>
    <mergeCell ref="A33:B34"/>
    <mergeCell ref="C33:C34"/>
    <mergeCell ref="D33:E34"/>
    <mergeCell ref="F33:F34"/>
    <mergeCell ref="D24:E25"/>
    <mergeCell ref="F24:F25"/>
    <mergeCell ref="A24:C25"/>
    <mergeCell ref="A27:B31"/>
    <mergeCell ref="C27:C28"/>
    <mergeCell ref="D27:E28"/>
    <mergeCell ref="F27:F28"/>
    <mergeCell ref="C30:C31"/>
    <mergeCell ref="D30:E31"/>
    <mergeCell ref="F30:F31"/>
    <mergeCell ref="D43:E43"/>
    <mergeCell ref="A36:B37"/>
    <mergeCell ref="D36:E37"/>
    <mergeCell ref="F36:F37"/>
    <mergeCell ref="A39:C40"/>
    <mergeCell ref="D39:E40"/>
    <mergeCell ref="F39:F40"/>
    <mergeCell ref="A42:D42"/>
  </mergeCells>
  <dataValidations count="6">
    <dataValidation type="list" allowBlank="1" showInputMessage="1" showErrorMessage="1" sqref="D33:E34">
      <formula1>Leguminosen_Bearbeitung</formula1>
    </dataValidation>
    <dataValidation type="list" allowBlank="1" showInputMessage="1" showErrorMessage="1" sqref="D36:E37">
      <formula1>Begrünung_Sommer</formula1>
    </dataValidation>
    <dataValidation type="list" allowBlank="1" showInputMessage="1" showErrorMessage="1" sqref="D39:E40">
      <formula1>Abdeckung</formula1>
    </dataValidation>
    <dataValidation type="list" allowBlank="1" showInputMessage="1" showErrorMessage="1" sqref="D27">
      <formula1>Gassenanzahl</formula1>
    </dataValidation>
    <dataValidation type="list" allowBlank="1" showInputMessage="1" showErrorMessage="1" sqref="D30">
      <formula1>DauerbegrünungohneLeguminosen</formula1>
    </dataValidation>
    <dataValidation type="list" allowBlank="1" showInputMessage="1" showErrorMessage="1" sqref="D18">
      <formula1>Rebenwachstum</formula1>
    </dataValidation>
  </dataValidations>
  <hyperlinks>
    <hyperlink ref="B3:C5" location="Grunddaten!B3" display="Grunddaten!B3"/>
    <hyperlink ref="E3" location="Grunddaten!F3" display="Grunddaten!F3"/>
    <hyperlink ref="E5" location="Grunddaten!C46" display="Grunddaten!C46"/>
    <hyperlink ref="D8" location="Grunddaten!C45" display="wechseln zu Grunddaten"/>
  </hyperlinks>
  <pageMargins left="0.23622047244094491" right="0.23622047244094491" top="0.55118110236220474" bottom="0.6889763779527559" header="0.31496062992125984" footer="0.31496062992125984"/>
  <pageSetup paperSize="9"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Dropdown!$A$13:$A$16</xm:f>
          </x14:formula1>
          <xm:sqref>D21:E22</xm:sqref>
        </x14:dataValidation>
        <x14:dataValidation type="list" allowBlank="1" showInputMessage="1" showErrorMessage="1">
          <x14:formula1>
            <xm:f>Dropdown!$C$30:$C$31</xm:f>
          </x14:formula1>
          <xm:sqref>D10:E11</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1"/>
  <sheetViews>
    <sheetView zoomScaleNormal="100" workbookViewId="0">
      <selection activeCell="D8" sqref="D8"/>
    </sheetView>
  </sheetViews>
  <sheetFormatPr baseColWidth="10" defaultRowHeight="15" x14ac:dyDescent="0.25"/>
  <cols>
    <col min="1" max="1" width="8" style="77" customWidth="1"/>
    <col min="2" max="2" width="21.85546875" style="77" customWidth="1"/>
    <col min="3" max="3" width="23.85546875" style="77" customWidth="1"/>
    <col min="4" max="4" width="20.42578125" style="77" customWidth="1"/>
    <col min="5" max="5" width="31.42578125" style="77" customWidth="1"/>
    <col min="6" max="6" width="35.85546875" style="86" customWidth="1"/>
    <col min="7" max="7" width="0.7109375" style="100" customWidth="1"/>
    <col min="8" max="16384" width="11.42578125" style="77"/>
  </cols>
  <sheetData>
    <row r="1" spans="1:7" s="94" customFormat="1" ht="15" customHeight="1" x14ac:dyDescent="0.3">
      <c r="A1" s="131" t="s">
        <v>0</v>
      </c>
      <c r="B1" s="132"/>
      <c r="C1" s="132"/>
      <c r="D1" s="132"/>
      <c r="E1" s="132"/>
      <c r="F1" s="3" t="s">
        <v>22</v>
      </c>
      <c r="G1" s="35"/>
    </row>
    <row r="2" spans="1:7" s="94" customFormat="1" ht="15" customHeight="1" thickBot="1" x14ac:dyDescent="0.35">
      <c r="A2" s="133"/>
      <c r="B2" s="134"/>
      <c r="C2" s="134"/>
      <c r="D2" s="134"/>
      <c r="E2" s="134"/>
      <c r="F2" s="4" t="s">
        <v>23</v>
      </c>
      <c r="G2" s="35"/>
    </row>
    <row r="3" spans="1:7" ht="15" customHeight="1" thickBot="1" x14ac:dyDescent="0.3">
      <c r="A3" s="5" t="s">
        <v>20</v>
      </c>
      <c r="B3" s="191" t="str">
        <f>IF(Grunddaten!C3&lt;=0," ",Grunddaten!C3)</f>
        <v xml:space="preserve"> </v>
      </c>
      <c r="C3" s="192"/>
      <c r="D3" s="8" t="s">
        <v>19</v>
      </c>
      <c r="E3" s="102">
        <f>IF(Grunddaten!F3&lt;=0," ",Grunddaten!F3)</f>
        <v>2018</v>
      </c>
      <c r="F3" s="4" t="s">
        <v>24</v>
      </c>
      <c r="G3" s="35"/>
    </row>
    <row r="4" spans="1:7" ht="15" customHeight="1" thickBot="1" x14ac:dyDescent="0.3">
      <c r="A4" s="5"/>
      <c r="B4" s="193" t="str">
        <f>IF(Grunddaten!C4&lt;=0," ",Grunddaten!C4)</f>
        <v xml:space="preserve"> </v>
      </c>
      <c r="C4" s="194"/>
      <c r="D4" s="6"/>
      <c r="E4" s="7"/>
      <c r="F4" s="4" t="s">
        <v>25</v>
      </c>
      <c r="G4" s="35"/>
    </row>
    <row r="5" spans="1:7" ht="15" customHeight="1" thickBot="1" x14ac:dyDescent="0.3">
      <c r="A5" s="5"/>
      <c r="B5" s="189" t="str">
        <f>IF(Grunddaten!C5&lt;=0," ",Grunddaten!C5)</f>
        <v xml:space="preserve"> </v>
      </c>
      <c r="C5" s="190"/>
      <c r="D5" s="8" t="s">
        <v>26</v>
      </c>
      <c r="E5" s="103" t="str">
        <f>IF(Grunddaten!C47&lt;=0," ",Grunddaten!C47)</f>
        <v xml:space="preserve"> </v>
      </c>
      <c r="F5" s="4"/>
      <c r="G5" s="35"/>
    </row>
    <row r="6" spans="1:7" ht="3.95" customHeight="1" thickBot="1" x14ac:dyDescent="0.3">
      <c r="A6" s="9"/>
      <c r="B6" s="166"/>
      <c r="C6" s="166"/>
      <c r="D6" s="10"/>
      <c r="E6" s="11"/>
      <c r="F6" s="12"/>
      <c r="G6" s="42"/>
    </row>
    <row r="7" spans="1:7" ht="6" customHeight="1" x14ac:dyDescent="0.25">
      <c r="A7" s="13"/>
      <c r="B7" s="14"/>
      <c r="C7" s="15"/>
      <c r="D7" s="16"/>
      <c r="E7" s="16"/>
      <c r="F7" s="17"/>
      <c r="G7" s="36"/>
    </row>
    <row r="8" spans="1:7" ht="14.1" customHeight="1" x14ac:dyDescent="0.25">
      <c r="A8" s="47"/>
      <c r="B8" s="48"/>
      <c r="C8" s="15"/>
      <c r="D8" s="93" t="s">
        <v>110</v>
      </c>
      <c r="E8" s="82"/>
      <c r="F8" s="18" t="s">
        <v>27</v>
      </c>
      <c r="G8" s="37"/>
    </row>
    <row r="9" spans="1:7" ht="3.95" customHeight="1" thickBot="1" x14ac:dyDescent="0.3">
      <c r="A9" s="47"/>
      <c r="B9" s="48"/>
      <c r="C9" s="15"/>
      <c r="D9" s="125"/>
      <c r="E9" s="82"/>
      <c r="F9" s="18"/>
      <c r="G9" s="37"/>
    </row>
    <row r="10" spans="1:7" ht="14.1" customHeight="1" x14ac:dyDescent="0.25">
      <c r="A10" s="149" t="s">
        <v>139</v>
      </c>
      <c r="B10" s="150"/>
      <c r="C10" s="150"/>
      <c r="D10" s="151" t="s">
        <v>137</v>
      </c>
      <c r="E10" s="152"/>
      <c r="F10" s="18"/>
      <c r="G10" s="37"/>
    </row>
    <row r="11" spans="1:7" ht="14.1" customHeight="1" thickBot="1" x14ac:dyDescent="0.3">
      <c r="A11" s="149"/>
      <c r="B11" s="150"/>
      <c r="C11" s="150"/>
      <c r="D11" s="153"/>
      <c r="E11" s="154"/>
      <c r="F11" s="18"/>
      <c r="G11" s="37"/>
    </row>
    <row r="12" spans="1:7" ht="3.95" customHeight="1" x14ac:dyDescent="0.25">
      <c r="A12" s="19"/>
      <c r="B12" s="15"/>
      <c r="C12" s="15"/>
      <c r="D12" s="50"/>
      <c r="E12" s="50"/>
      <c r="F12" s="17"/>
      <c r="G12" s="36"/>
    </row>
    <row r="13" spans="1:7" x14ac:dyDescent="0.25">
      <c r="A13" s="164" t="s">
        <v>1</v>
      </c>
      <c r="B13" s="165"/>
      <c r="C13" s="165"/>
      <c r="D13" s="184"/>
      <c r="E13" s="184"/>
      <c r="F13" s="27">
        <v>40</v>
      </c>
      <c r="G13" s="38"/>
    </row>
    <row r="14" spans="1:7" ht="3.95" customHeight="1" thickBot="1" x14ac:dyDescent="0.3">
      <c r="A14" s="95"/>
      <c r="B14" s="96"/>
      <c r="C14" s="15"/>
      <c r="D14" s="15"/>
      <c r="E14" s="15"/>
      <c r="F14" s="17"/>
      <c r="G14" s="36"/>
    </row>
    <row r="15" spans="1:7" ht="15" customHeight="1" x14ac:dyDescent="0.25">
      <c r="A15" s="155" t="s">
        <v>21</v>
      </c>
      <c r="B15" s="156"/>
      <c r="C15" s="156"/>
      <c r="D15" s="161">
        <v>5</v>
      </c>
      <c r="E15" s="162"/>
      <c r="F15" s="175">
        <f>IF(D15&lt;0,"Ungültiger Wert",IF(D15=0,"&lt;-- Traubenertrag eintragen",IF(D15&gt;14,10,0)))</f>
        <v>0</v>
      </c>
      <c r="G15" s="36"/>
    </row>
    <row r="16" spans="1:7" ht="15" customHeight="1" thickBot="1" x14ac:dyDescent="0.3">
      <c r="A16" s="155"/>
      <c r="B16" s="156"/>
      <c r="C16" s="156"/>
      <c r="D16" s="159"/>
      <c r="E16" s="160"/>
      <c r="F16" s="175"/>
      <c r="G16" s="36"/>
    </row>
    <row r="17" spans="1:7" ht="3.95" customHeight="1" thickBot="1" x14ac:dyDescent="0.3">
      <c r="A17" s="19"/>
      <c r="B17" s="15"/>
      <c r="C17" s="15"/>
      <c r="D17" s="15"/>
      <c r="E17" s="15"/>
      <c r="F17" s="17"/>
      <c r="G17" s="36"/>
    </row>
    <row r="18" spans="1:7" ht="15" customHeight="1" x14ac:dyDescent="0.25">
      <c r="A18" s="149" t="s">
        <v>2</v>
      </c>
      <c r="B18" s="150"/>
      <c r="C18" s="150"/>
      <c r="D18" s="161" t="s">
        <v>4</v>
      </c>
      <c r="E18" s="162"/>
      <c r="F18" s="176">
        <f>IF(D18=Dropdown!A7,-30,(IF(D18=Dropdown!A8,0,(IF(D18=Dropdown!A9,30,"&lt;-- Auswahl treffen")))))</f>
        <v>0</v>
      </c>
      <c r="G18" s="39"/>
    </row>
    <row r="19" spans="1:7" ht="15" customHeight="1" thickBot="1" x14ac:dyDescent="0.3">
      <c r="A19" s="149"/>
      <c r="B19" s="150"/>
      <c r="C19" s="150"/>
      <c r="D19" s="159"/>
      <c r="E19" s="160"/>
      <c r="F19" s="176"/>
      <c r="G19" s="39"/>
    </row>
    <row r="20" spans="1:7" ht="3.95" customHeight="1" thickBot="1" x14ac:dyDescent="0.3">
      <c r="A20" s="19"/>
      <c r="B20" s="15"/>
      <c r="C20" s="15"/>
      <c r="D20" s="15"/>
      <c r="E20" s="15"/>
      <c r="F20" s="17"/>
      <c r="G20" s="36"/>
    </row>
    <row r="21" spans="1:7" ht="15" customHeight="1" x14ac:dyDescent="0.25">
      <c r="A21" s="149" t="s">
        <v>74</v>
      </c>
      <c r="B21" s="150"/>
      <c r="C21" s="163"/>
      <c r="D21" s="161" t="s">
        <v>7</v>
      </c>
      <c r="E21" s="162"/>
      <c r="F21" s="177" t="str">
        <f>IF(D21=Dropdown!A13," ",(IF(D21=Dropdown!A14," ",(IF(D21=Dropdown!A15," ",(IF(D21=Dropdown!A16," ","&lt;-- Auswahl treffen")))))))</f>
        <v xml:space="preserve"> </v>
      </c>
      <c r="G21" s="39"/>
    </row>
    <row r="22" spans="1:7" ht="15" customHeight="1" x14ac:dyDescent="0.25">
      <c r="A22" s="149"/>
      <c r="B22" s="150"/>
      <c r="C22" s="163"/>
      <c r="D22" s="157"/>
      <c r="E22" s="158"/>
      <c r="F22" s="177"/>
      <c r="G22" s="39"/>
    </row>
    <row r="23" spans="1:7" ht="3.95" customHeight="1" x14ac:dyDescent="0.25">
      <c r="A23" s="19"/>
      <c r="B23" s="15"/>
      <c r="C23" s="15"/>
      <c r="D23" s="31"/>
      <c r="E23" s="32"/>
      <c r="F23" s="17"/>
      <c r="G23" s="36"/>
    </row>
    <row r="24" spans="1:7" ht="15" customHeight="1" x14ac:dyDescent="0.25">
      <c r="A24" s="155" t="s">
        <v>8</v>
      </c>
      <c r="B24" s="156"/>
      <c r="C24" s="156"/>
      <c r="D24" s="157">
        <v>2.5</v>
      </c>
      <c r="E24" s="158"/>
      <c r="F24" s="176">
        <f>IF(D24&lt;0,"Ungültiger Wert",(IF(D21=Dropdown!A13,(IF(D24=0,"&lt;-- Humus eingeben",(IF((D24&gt;0)*AND(D24&lt;1.5),20,(IF((D24&gt;=1.5)*AND(D24&lt;=2.5),0,-40)))))),(IF(D21=Dropdown!A14,(IF(D24&lt;=0,"&lt;-- Humus eingeben",(IF((D24&gt;0)*AND(D24&lt;1.8),20,(IF((D24&gt;=1.8)*AND(D24&lt;=3),0,-40)))))),(IF(D21=Dropdown!A15,(IF(D24&lt;=0,"&lt;-- Humus eingeben",(IF((D24&gt;0)*AND(D24&lt;4),0,-40)))),(IF(D21=Dropdown!A16,(IF(D24&lt;=0,"Humus eingeben",(IF((D24&gt;0)*AND(D24&lt;7),0,-40)))),"Auswahl Bodenart treffen")))))))))</f>
        <v>0</v>
      </c>
      <c r="G24" s="39"/>
    </row>
    <row r="25" spans="1:7" ht="15" customHeight="1" thickBot="1" x14ac:dyDescent="0.3">
      <c r="A25" s="155"/>
      <c r="B25" s="156"/>
      <c r="C25" s="156"/>
      <c r="D25" s="159"/>
      <c r="E25" s="160"/>
      <c r="F25" s="176"/>
      <c r="G25" s="39"/>
    </row>
    <row r="26" spans="1:7" ht="3.95" customHeight="1" thickBot="1" x14ac:dyDescent="0.3">
      <c r="A26" s="19"/>
      <c r="B26" s="15"/>
      <c r="C26" s="15"/>
      <c r="D26" s="15"/>
      <c r="E26" s="15"/>
      <c r="F26" s="17"/>
      <c r="G26" s="36"/>
    </row>
    <row r="27" spans="1:7" ht="15" customHeight="1" x14ac:dyDescent="0.25">
      <c r="A27" s="178" t="s">
        <v>77</v>
      </c>
      <c r="B27" s="179"/>
      <c r="C27" s="187"/>
      <c r="D27" s="161" t="s">
        <v>75</v>
      </c>
      <c r="E27" s="162"/>
      <c r="F27" s="177" t="str">
        <f>IF(D27&lt;=0,"&lt;-- Auswahl treffen"," ")</f>
        <v xml:space="preserve"> </v>
      </c>
      <c r="G27" s="39"/>
    </row>
    <row r="28" spans="1:7" ht="15" customHeight="1" x14ac:dyDescent="0.25">
      <c r="A28" s="178"/>
      <c r="B28" s="179"/>
      <c r="C28" s="187"/>
      <c r="D28" s="157"/>
      <c r="E28" s="158"/>
      <c r="F28" s="177"/>
      <c r="G28" s="39"/>
    </row>
    <row r="29" spans="1:7" ht="3.95" customHeight="1" x14ac:dyDescent="0.25">
      <c r="A29" s="178"/>
      <c r="B29" s="179"/>
      <c r="C29" s="15"/>
      <c r="D29" s="31"/>
      <c r="E29" s="32"/>
      <c r="F29" s="17"/>
      <c r="G29" s="36"/>
    </row>
    <row r="30" spans="1:7" ht="15" customHeight="1" x14ac:dyDescent="0.25">
      <c r="A30" s="178"/>
      <c r="B30" s="179"/>
      <c r="C30" s="188"/>
      <c r="D30" s="157" t="s">
        <v>15</v>
      </c>
      <c r="E30" s="158"/>
      <c r="F30" s="176">
        <f>IF(D27=0,"Beide Felder Begrünung ausfüllen",((IF(D27=Dropdown!A31,(IF(D30&lt;=0,"&lt;-- Auswahl treffen",(IF(D30=Dropdown!A20,0,(IF(D30=Dropdown!A21,20,IF(D30=Dropdown!A22,0,IF(D30=Dropdown!A23,0,IF(D30=Dropdown!A24,-15,IF(D30=Dropdown!A25,-20,-40)))))))))),(IF(D30&lt;=0,"&lt;-- Auswahl treffen",(IF(D30=Dropdown!A20,0,(IF(D30=Dropdown!A21,40,IF(D30=Dropdown!A22,0,IF(D30=Dropdown!A23,0,IF(D30=Dropdown!A24,-30,IF(D30=Dropdown!A25,-40,-80))))))))))))))</f>
        <v>0</v>
      </c>
      <c r="G30" s="39"/>
    </row>
    <row r="31" spans="1:7" ht="15" customHeight="1" thickBot="1" x14ac:dyDescent="0.3">
      <c r="A31" s="178"/>
      <c r="B31" s="179"/>
      <c r="C31" s="188"/>
      <c r="D31" s="159"/>
      <c r="E31" s="160"/>
      <c r="F31" s="176"/>
      <c r="G31" s="39"/>
    </row>
    <row r="32" spans="1:7" ht="3.95" customHeight="1" thickBot="1" x14ac:dyDescent="0.3">
      <c r="A32" s="20"/>
      <c r="B32" s="21"/>
      <c r="C32" s="15"/>
      <c r="D32" s="15"/>
      <c r="E32" s="15"/>
      <c r="F32" s="17"/>
      <c r="G32" s="36"/>
    </row>
    <row r="33" spans="1:7" ht="15" customHeight="1" x14ac:dyDescent="0.25">
      <c r="A33" s="178" t="s">
        <v>16</v>
      </c>
      <c r="B33" s="179"/>
      <c r="C33" s="187"/>
      <c r="D33" s="180" t="s">
        <v>34</v>
      </c>
      <c r="E33" s="181"/>
      <c r="F33" s="176">
        <f>IF(D33&lt;=0,"&lt;-- Auswahl treffen",(IF(D33=Dropdown!A35,0,(IF(D33=Dropdown!A36,-20,(IF(D33=Dropdown!A37,-10,(IF(D33=Dropdown!A38,-50,(IF(D33=Dropdown!A39,-25,(IF(D33=Dropdown!A40,-100,(IF(D33=Dropdown!A41,-50,(IF(D33=Dropdown!A42,-35,-60)))))))))))))))))</f>
        <v>0</v>
      </c>
      <c r="G33" s="39"/>
    </row>
    <row r="34" spans="1:7" ht="15" customHeight="1" thickBot="1" x14ac:dyDescent="0.3">
      <c r="A34" s="178"/>
      <c r="B34" s="179"/>
      <c r="C34" s="187"/>
      <c r="D34" s="182"/>
      <c r="E34" s="183"/>
      <c r="F34" s="176"/>
      <c r="G34" s="39"/>
    </row>
    <row r="35" spans="1:7" ht="3.95" customHeight="1" thickBot="1" x14ac:dyDescent="0.3">
      <c r="A35" s="22"/>
      <c r="B35" s="23"/>
      <c r="C35" s="15"/>
      <c r="D35" s="2"/>
      <c r="E35" s="2"/>
      <c r="F35" s="17"/>
      <c r="G35" s="36"/>
    </row>
    <row r="36" spans="1:7" ht="15" customHeight="1" x14ac:dyDescent="0.25">
      <c r="A36" s="178" t="s">
        <v>33</v>
      </c>
      <c r="B36" s="179"/>
      <c r="C36" s="15"/>
      <c r="D36" s="161" t="s">
        <v>32</v>
      </c>
      <c r="E36" s="162"/>
      <c r="F36" s="176">
        <f>IF(D36&lt;=0,"&lt;-- Auswahl treffen",(IF(D36=Dropdown!A47,-20,(IF(D36=Dropdown!A48,-10,0)))))</f>
        <v>0</v>
      </c>
      <c r="G36" s="39"/>
    </row>
    <row r="37" spans="1:7" ht="15" customHeight="1" thickBot="1" x14ac:dyDescent="0.3">
      <c r="A37" s="178"/>
      <c r="B37" s="179"/>
      <c r="C37" s="15"/>
      <c r="D37" s="159"/>
      <c r="E37" s="160"/>
      <c r="F37" s="176"/>
      <c r="G37" s="39"/>
    </row>
    <row r="38" spans="1:7" ht="3.95" customHeight="1" thickBot="1" x14ac:dyDescent="0.3">
      <c r="A38" s="24"/>
      <c r="B38" s="25"/>
      <c r="C38" s="15"/>
      <c r="D38" s="69"/>
      <c r="E38" s="69"/>
      <c r="F38" s="17"/>
      <c r="G38" s="36"/>
    </row>
    <row r="39" spans="1:7" ht="19.5" customHeight="1" x14ac:dyDescent="0.25">
      <c r="A39" s="178" t="s">
        <v>17</v>
      </c>
      <c r="B39" s="179"/>
      <c r="C39" s="179"/>
      <c r="D39" s="161" t="s">
        <v>18</v>
      </c>
      <c r="E39" s="162"/>
      <c r="F39" s="176">
        <f>IF(D39&lt;=0,"&lt;-- Auswahl treffen",(IF(D39=Dropdown!A53,-20,(IF(D39=Dropdown!A54,-10,0)))))</f>
        <v>0</v>
      </c>
      <c r="G39" s="39"/>
    </row>
    <row r="40" spans="1:7" ht="11.45" customHeight="1" thickBot="1" x14ac:dyDescent="0.3">
      <c r="A40" s="178"/>
      <c r="B40" s="179"/>
      <c r="C40" s="179"/>
      <c r="D40" s="159"/>
      <c r="E40" s="160"/>
      <c r="F40" s="176"/>
      <c r="G40" s="39"/>
    </row>
    <row r="41" spans="1:7" ht="3.95" customHeight="1" x14ac:dyDescent="0.25">
      <c r="A41" s="20"/>
      <c r="B41" s="21"/>
      <c r="C41" s="15"/>
      <c r="D41" s="69"/>
      <c r="E41" s="69"/>
      <c r="F41" s="68"/>
      <c r="G41" s="39"/>
    </row>
    <row r="42" spans="1:7" ht="19.5" customHeight="1" thickBot="1" x14ac:dyDescent="0.35">
      <c r="A42" s="185" t="s">
        <v>39</v>
      </c>
      <c r="B42" s="186"/>
      <c r="C42" s="186"/>
      <c r="D42" s="186"/>
      <c r="E42" s="28"/>
      <c r="F42" s="26">
        <f>(IF(((D15&gt;0)*AND(D18&gt;0)*AND(D21&gt;0)*AND(D24&gt;0)*AND(D27&gt;0)*AND(D30&gt;0)*AND(D33&gt;0)*AND(D36&gt;0)*AND(D39&gt;0)),(IF(SUM(F13:F39)&gt;80,"Max. zulässiger Wert:  80 ",(IF(SUM(F13:F39)&lt;0,0,SUM(F13:F39))))),"Bitte alle Felder ausfüllen"))</f>
        <v>40</v>
      </c>
      <c r="G42" s="40"/>
    </row>
    <row r="43" spans="1:7" ht="24" customHeight="1" thickBot="1" x14ac:dyDescent="0.35">
      <c r="A43" s="29" t="s">
        <v>28</v>
      </c>
      <c r="B43" s="33"/>
      <c r="C43" s="16" t="s">
        <v>29</v>
      </c>
      <c r="D43" s="173"/>
      <c r="E43" s="174"/>
      <c r="F43" s="30" t="str">
        <f>(IF(D39&lt;=0,"",(IF(D36&lt;=0,"",(IF(D33&lt;=0,"",(IF(D30&lt;=0," ",(IF(D27&lt;=0,"",(IF(D24&lt;=0," ",(IF(D21&lt;=0," ",(IF(D18&lt;=0," ",(IF(D15&lt;=0," ",(IF(D10=Dropdown!C30,(IF(F42&gt;=50,"Max. 150 kg ges.-N organisch in 3 Jahren","")),(IF(F42&gt;=80,"Max. 240 kg ges.-N organisch in 3 Jahren",""))))))))))))))))))))))</f>
        <v/>
      </c>
      <c r="G43" s="41"/>
    </row>
    <row r="44" spans="1:7" ht="9.75" customHeight="1" thickBot="1" x14ac:dyDescent="0.3">
      <c r="A44" s="55"/>
      <c r="B44" s="56"/>
      <c r="C44" s="56"/>
      <c r="D44" s="53" t="s">
        <v>79</v>
      </c>
      <c r="E44" s="56"/>
      <c r="F44" s="54" t="s">
        <v>135</v>
      </c>
      <c r="G44" s="43"/>
    </row>
    <row r="45" spans="1:7" x14ac:dyDescent="0.25">
      <c r="G45" s="36"/>
    </row>
    <row r="46" spans="1:7" x14ac:dyDescent="0.25">
      <c r="A46" s="97"/>
      <c r="B46" s="98"/>
      <c r="C46" s="49"/>
      <c r="F46" s="99"/>
    </row>
    <row r="47" spans="1:7" x14ac:dyDescent="0.25">
      <c r="A47" s="49"/>
      <c r="B47" s="49"/>
      <c r="C47" s="49"/>
    </row>
    <row r="48" spans="1:7" x14ac:dyDescent="0.25">
      <c r="A48" s="101"/>
    </row>
    <row r="49" spans="1:1" x14ac:dyDescent="0.25">
      <c r="A49" s="101"/>
    </row>
    <row r="50" spans="1:1" x14ac:dyDescent="0.25">
      <c r="A50" s="101"/>
    </row>
    <row r="51" spans="1:1" x14ac:dyDescent="0.25">
      <c r="A51" s="101"/>
    </row>
    <row r="52" spans="1:1" x14ac:dyDescent="0.25">
      <c r="A52" s="101"/>
    </row>
    <row r="53" spans="1:1" x14ac:dyDescent="0.25">
      <c r="A53" s="101"/>
    </row>
    <row r="54" spans="1:1" x14ac:dyDescent="0.25">
      <c r="A54" s="101"/>
    </row>
    <row r="55" spans="1:1" x14ac:dyDescent="0.25">
      <c r="A55" s="101"/>
    </row>
    <row r="56" spans="1:1" x14ac:dyDescent="0.25">
      <c r="A56" s="101"/>
    </row>
    <row r="57" spans="1:1" x14ac:dyDescent="0.25">
      <c r="A57" s="101"/>
    </row>
    <row r="58" spans="1:1" x14ac:dyDescent="0.25">
      <c r="A58" s="101"/>
    </row>
    <row r="59" spans="1:1" x14ac:dyDescent="0.25">
      <c r="A59" s="101"/>
    </row>
    <row r="60" spans="1:1" x14ac:dyDescent="0.25">
      <c r="A60" s="101"/>
    </row>
    <row r="61" spans="1:1" x14ac:dyDescent="0.25">
      <c r="A61" s="101"/>
    </row>
    <row r="62" spans="1:1" x14ac:dyDescent="0.25">
      <c r="A62" s="101"/>
    </row>
    <row r="63" spans="1:1" x14ac:dyDescent="0.25">
      <c r="A63" s="101"/>
    </row>
    <row r="64" spans="1:1" x14ac:dyDescent="0.25">
      <c r="A64" s="101"/>
    </row>
    <row r="65" spans="1:1" x14ac:dyDescent="0.25">
      <c r="A65" s="101"/>
    </row>
    <row r="66" spans="1:1" x14ac:dyDescent="0.25">
      <c r="A66" s="101"/>
    </row>
    <row r="67" spans="1:1" x14ac:dyDescent="0.25">
      <c r="A67" s="101"/>
    </row>
    <row r="68" spans="1:1" x14ac:dyDescent="0.25">
      <c r="A68" s="101"/>
    </row>
    <row r="69" spans="1:1" x14ac:dyDescent="0.25">
      <c r="A69" s="101"/>
    </row>
    <row r="70" spans="1:1" x14ac:dyDescent="0.25">
      <c r="A70" s="101"/>
    </row>
    <row r="71" spans="1:1" x14ac:dyDescent="0.25">
      <c r="A71" s="101"/>
    </row>
    <row r="72" spans="1:1" x14ac:dyDescent="0.25">
      <c r="A72" s="101"/>
    </row>
    <row r="73" spans="1:1" x14ac:dyDescent="0.25">
      <c r="A73" s="101"/>
    </row>
    <row r="74" spans="1:1" x14ac:dyDescent="0.25">
      <c r="A74" s="101"/>
    </row>
    <row r="75" spans="1:1" x14ac:dyDescent="0.25">
      <c r="A75" s="101"/>
    </row>
    <row r="76" spans="1:1" x14ac:dyDescent="0.25">
      <c r="A76" s="101"/>
    </row>
    <row r="77" spans="1:1" x14ac:dyDescent="0.25">
      <c r="A77" s="101"/>
    </row>
    <row r="78" spans="1:1" x14ac:dyDescent="0.25">
      <c r="A78" s="101"/>
    </row>
    <row r="79" spans="1:1" x14ac:dyDescent="0.25">
      <c r="A79" s="101"/>
    </row>
    <row r="80" spans="1:1" x14ac:dyDescent="0.25">
      <c r="A80" s="101"/>
    </row>
    <row r="81" spans="1:1" x14ac:dyDescent="0.25">
      <c r="A81" s="101"/>
    </row>
  </sheetData>
  <sheetProtection password="E570" sheet="1" objects="1" scenarios="1" selectLockedCells="1"/>
  <mergeCells count="41">
    <mergeCell ref="A1:E2"/>
    <mergeCell ref="B3:C3"/>
    <mergeCell ref="B4:C4"/>
    <mergeCell ref="A13:C13"/>
    <mergeCell ref="A15:C16"/>
    <mergeCell ref="D15:E16"/>
    <mergeCell ref="F15:F16"/>
    <mergeCell ref="B5:C5"/>
    <mergeCell ref="B6:C6"/>
    <mergeCell ref="D13:E13"/>
    <mergeCell ref="A10:C11"/>
    <mergeCell ref="D10:E11"/>
    <mergeCell ref="A21:B22"/>
    <mergeCell ref="C21:C22"/>
    <mergeCell ref="D21:E22"/>
    <mergeCell ref="F21:F22"/>
    <mergeCell ref="A18:C19"/>
    <mergeCell ref="D18:E19"/>
    <mergeCell ref="F18:F19"/>
    <mergeCell ref="A33:B34"/>
    <mergeCell ref="C33:C34"/>
    <mergeCell ref="D33:E34"/>
    <mergeCell ref="F33:F34"/>
    <mergeCell ref="D24:E25"/>
    <mergeCell ref="F24:F25"/>
    <mergeCell ref="A24:C25"/>
    <mergeCell ref="A27:B31"/>
    <mergeCell ref="C27:C28"/>
    <mergeCell ref="D27:E28"/>
    <mergeCell ref="F27:F28"/>
    <mergeCell ref="C30:C31"/>
    <mergeCell ref="D30:E31"/>
    <mergeCell ref="F30:F31"/>
    <mergeCell ref="D43:E43"/>
    <mergeCell ref="A36:B37"/>
    <mergeCell ref="D36:E37"/>
    <mergeCell ref="F36:F37"/>
    <mergeCell ref="A39:C40"/>
    <mergeCell ref="D39:E40"/>
    <mergeCell ref="F39:F40"/>
    <mergeCell ref="A42:D42"/>
  </mergeCells>
  <dataValidations count="6">
    <dataValidation type="list" allowBlank="1" showInputMessage="1" showErrorMessage="1" sqref="D33:E34">
      <formula1>Leguminosen_Bearbeitung</formula1>
    </dataValidation>
    <dataValidation type="list" allowBlank="1" showInputMessage="1" showErrorMessage="1" sqref="D36:E37">
      <formula1>Begrünung_Sommer</formula1>
    </dataValidation>
    <dataValidation type="list" allowBlank="1" showInputMessage="1" showErrorMessage="1" sqref="D39:E40">
      <formula1>Abdeckung</formula1>
    </dataValidation>
    <dataValidation type="list" allowBlank="1" showInputMessage="1" showErrorMessage="1" sqref="D27">
      <formula1>Gassenanzahl</formula1>
    </dataValidation>
    <dataValidation type="list" allowBlank="1" showInputMessage="1" showErrorMessage="1" sqref="D30">
      <formula1>DauerbegrünungohneLeguminosen</formula1>
    </dataValidation>
    <dataValidation type="list" allowBlank="1" showInputMessage="1" showErrorMessage="1" sqref="D18">
      <formula1>Rebenwachstum</formula1>
    </dataValidation>
  </dataValidations>
  <hyperlinks>
    <hyperlink ref="B3:C5" location="Grunddaten!B3" display="Grunddaten!B3"/>
    <hyperlink ref="E3" location="Grunddaten!F3" display="Grunddaten!F3"/>
    <hyperlink ref="E5" location="Grunddaten!C48" display="Grunddaten!C48"/>
    <hyperlink ref="D8" location="Grunddaten!C47" display="wechseln zu Grunddaten"/>
  </hyperlinks>
  <pageMargins left="0.23622047244094491" right="0.23622047244094491" top="0.55118110236220474" bottom="0.6889763779527559" header="0.31496062992125984" footer="0.31496062992125984"/>
  <pageSetup paperSize="9"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Dropdown!$A$13:$A$16</xm:f>
          </x14:formula1>
          <xm:sqref>D21:E22</xm:sqref>
        </x14:dataValidation>
        <x14:dataValidation type="list" allowBlank="1" showInputMessage="1" showErrorMessage="1">
          <x14:formula1>
            <xm:f>Dropdown!$C$30:$C$31</xm:f>
          </x14:formula1>
          <xm:sqref>D10:E11</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1"/>
  <sheetViews>
    <sheetView zoomScaleNormal="100" workbookViewId="0">
      <selection activeCell="D8" sqref="D8"/>
    </sheetView>
  </sheetViews>
  <sheetFormatPr baseColWidth="10" defaultRowHeight="15" x14ac:dyDescent="0.25"/>
  <cols>
    <col min="1" max="1" width="8" style="77" customWidth="1"/>
    <col min="2" max="2" width="21.85546875" style="77" customWidth="1"/>
    <col min="3" max="3" width="23.85546875" style="77" customWidth="1"/>
    <col min="4" max="4" width="20.42578125" style="77" customWidth="1"/>
    <col min="5" max="5" width="31.42578125" style="77" customWidth="1"/>
    <col min="6" max="6" width="35.85546875" style="86" customWidth="1"/>
    <col min="7" max="7" width="0.7109375" style="100" customWidth="1"/>
    <col min="8" max="16384" width="11.42578125" style="77"/>
  </cols>
  <sheetData>
    <row r="1" spans="1:7" s="94" customFormat="1" ht="15" customHeight="1" x14ac:dyDescent="0.3">
      <c r="A1" s="131" t="s">
        <v>0</v>
      </c>
      <c r="B1" s="132"/>
      <c r="C1" s="132"/>
      <c r="D1" s="132"/>
      <c r="E1" s="132"/>
      <c r="F1" s="3" t="s">
        <v>22</v>
      </c>
      <c r="G1" s="35"/>
    </row>
    <row r="2" spans="1:7" s="94" customFormat="1" ht="15" customHeight="1" thickBot="1" x14ac:dyDescent="0.35">
      <c r="A2" s="133"/>
      <c r="B2" s="134"/>
      <c r="C2" s="134"/>
      <c r="D2" s="134"/>
      <c r="E2" s="134"/>
      <c r="F2" s="4" t="s">
        <v>23</v>
      </c>
      <c r="G2" s="35"/>
    </row>
    <row r="3" spans="1:7" ht="15" customHeight="1" thickBot="1" x14ac:dyDescent="0.3">
      <c r="A3" s="5" t="s">
        <v>20</v>
      </c>
      <c r="B3" s="191" t="str">
        <f>IF(Grunddaten!C3&lt;=0," ",Grunddaten!C3)</f>
        <v xml:space="preserve"> </v>
      </c>
      <c r="C3" s="192"/>
      <c r="D3" s="8" t="s">
        <v>19</v>
      </c>
      <c r="E3" s="102">
        <f>IF(Grunddaten!F3&lt;=0," ",Grunddaten!F3)</f>
        <v>2018</v>
      </c>
      <c r="F3" s="4" t="s">
        <v>24</v>
      </c>
      <c r="G3" s="35"/>
    </row>
    <row r="4" spans="1:7" ht="15" customHeight="1" thickBot="1" x14ac:dyDescent="0.3">
      <c r="A4" s="5"/>
      <c r="B4" s="193" t="str">
        <f>IF(Grunddaten!C4&lt;=0," ",Grunddaten!C4)</f>
        <v xml:space="preserve"> </v>
      </c>
      <c r="C4" s="194"/>
      <c r="D4" s="6"/>
      <c r="E4" s="7"/>
      <c r="F4" s="4" t="s">
        <v>25</v>
      </c>
      <c r="G4" s="35"/>
    </row>
    <row r="5" spans="1:7" ht="15" customHeight="1" thickBot="1" x14ac:dyDescent="0.3">
      <c r="A5" s="5"/>
      <c r="B5" s="189" t="str">
        <f>IF(Grunddaten!C5&lt;=0," ",Grunddaten!C5)</f>
        <v xml:space="preserve"> </v>
      </c>
      <c r="C5" s="190"/>
      <c r="D5" s="8" t="s">
        <v>26</v>
      </c>
      <c r="E5" s="103" t="str">
        <f>IF(Grunddaten!C49&lt;=0," ",Grunddaten!C49)</f>
        <v xml:space="preserve"> </v>
      </c>
      <c r="F5" s="4"/>
      <c r="G5" s="35"/>
    </row>
    <row r="6" spans="1:7" ht="3.95" customHeight="1" thickBot="1" x14ac:dyDescent="0.3">
      <c r="A6" s="9"/>
      <c r="B6" s="166"/>
      <c r="C6" s="166"/>
      <c r="D6" s="10"/>
      <c r="E6" s="11"/>
      <c r="F6" s="12"/>
      <c r="G6" s="42"/>
    </row>
    <row r="7" spans="1:7" ht="6" customHeight="1" x14ac:dyDescent="0.25">
      <c r="A7" s="13"/>
      <c r="B7" s="14"/>
      <c r="C7" s="15"/>
      <c r="D7" s="16"/>
      <c r="E7" s="16"/>
      <c r="F7" s="17"/>
      <c r="G7" s="36"/>
    </row>
    <row r="8" spans="1:7" ht="14.1" customHeight="1" x14ac:dyDescent="0.25">
      <c r="A8" s="47"/>
      <c r="B8" s="48"/>
      <c r="C8" s="15"/>
      <c r="D8" s="93" t="s">
        <v>110</v>
      </c>
      <c r="E8" s="82"/>
      <c r="F8" s="18" t="s">
        <v>27</v>
      </c>
      <c r="G8" s="37"/>
    </row>
    <row r="9" spans="1:7" ht="3.95" customHeight="1" thickBot="1" x14ac:dyDescent="0.3">
      <c r="A9" s="47"/>
      <c r="B9" s="48"/>
      <c r="C9" s="15"/>
      <c r="D9" s="125"/>
      <c r="E9" s="82"/>
      <c r="F9" s="18"/>
      <c r="G9" s="37"/>
    </row>
    <row r="10" spans="1:7" ht="14.1" customHeight="1" x14ac:dyDescent="0.25">
      <c r="A10" s="149" t="s">
        <v>139</v>
      </c>
      <c r="B10" s="150"/>
      <c r="C10" s="150"/>
      <c r="D10" s="151" t="s">
        <v>137</v>
      </c>
      <c r="E10" s="152"/>
      <c r="F10" s="18"/>
      <c r="G10" s="37"/>
    </row>
    <row r="11" spans="1:7" ht="14.1" customHeight="1" thickBot="1" x14ac:dyDescent="0.3">
      <c r="A11" s="149"/>
      <c r="B11" s="150"/>
      <c r="C11" s="150"/>
      <c r="D11" s="153"/>
      <c r="E11" s="154"/>
      <c r="F11" s="18"/>
      <c r="G11" s="37"/>
    </row>
    <row r="12" spans="1:7" ht="3.95" customHeight="1" x14ac:dyDescent="0.25">
      <c r="A12" s="19"/>
      <c r="B12" s="15"/>
      <c r="C12" s="15"/>
      <c r="D12" s="50"/>
      <c r="E12" s="50"/>
      <c r="F12" s="17"/>
      <c r="G12" s="36"/>
    </row>
    <row r="13" spans="1:7" x14ac:dyDescent="0.25">
      <c r="A13" s="164" t="s">
        <v>1</v>
      </c>
      <c r="B13" s="165"/>
      <c r="C13" s="165"/>
      <c r="D13" s="184"/>
      <c r="E13" s="184"/>
      <c r="F13" s="27">
        <v>40</v>
      </c>
      <c r="G13" s="38"/>
    </row>
    <row r="14" spans="1:7" ht="3.95" customHeight="1" thickBot="1" x14ac:dyDescent="0.3">
      <c r="A14" s="95"/>
      <c r="B14" s="96"/>
      <c r="C14" s="15"/>
      <c r="D14" s="15"/>
      <c r="E14" s="15"/>
      <c r="F14" s="17"/>
      <c r="G14" s="36"/>
    </row>
    <row r="15" spans="1:7" ht="15" customHeight="1" x14ac:dyDescent="0.25">
      <c r="A15" s="155" t="s">
        <v>21</v>
      </c>
      <c r="B15" s="156"/>
      <c r="C15" s="156"/>
      <c r="D15" s="161">
        <v>5</v>
      </c>
      <c r="E15" s="162"/>
      <c r="F15" s="175">
        <f>IF(D15&lt;0,"Ungültiger Wert",IF(D15=0,"&lt;-- Traubenertrag eintragen",IF(D15&gt;14,10,0)))</f>
        <v>0</v>
      </c>
      <c r="G15" s="36"/>
    </row>
    <row r="16" spans="1:7" ht="15" customHeight="1" thickBot="1" x14ac:dyDescent="0.3">
      <c r="A16" s="155"/>
      <c r="B16" s="156"/>
      <c r="C16" s="156"/>
      <c r="D16" s="159"/>
      <c r="E16" s="160"/>
      <c r="F16" s="175"/>
      <c r="G16" s="36"/>
    </row>
    <row r="17" spans="1:7" ht="3.95" customHeight="1" thickBot="1" x14ac:dyDescent="0.3">
      <c r="A17" s="19"/>
      <c r="B17" s="15"/>
      <c r="C17" s="15"/>
      <c r="D17" s="15"/>
      <c r="E17" s="15"/>
      <c r="F17" s="17"/>
      <c r="G17" s="36"/>
    </row>
    <row r="18" spans="1:7" ht="15" customHeight="1" x14ac:dyDescent="0.25">
      <c r="A18" s="149" t="s">
        <v>2</v>
      </c>
      <c r="B18" s="150"/>
      <c r="C18" s="150"/>
      <c r="D18" s="161" t="s">
        <v>4</v>
      </c>
      <c r="E18" s="162"/>
      <c r="F18" s="176">
        <f>IF(D18=Dropdown!A7,-30,(IF(D18=Dropdown!A8,0,(IF(D18=Dropdown!A9,30,"&lt;-- Auswahl treffen")))))</f>
        <v>0</v>
      </c>
      <c r="G18" s="39"/>
    </row>
    <row r="19" spans="1:7" ht="15" customHeight="1" thickBot="1" x14ac:dyDescent="0.3">
      <c r="A19" s="149"/>
      <c r="B19" s="150"/>
      <c r="C19" s="150"/>
      <c r="D19" s="159"/>
      <c r="E19" s="160"/>
      <c r="F19" s="176"/>
      <c r="G19" s="39"/>
    </row>
    <row r="20" spans="1:7" ht="3.95" customHeight="1" thickBot="1" x14ac:dyDescent="0.3">
      <c r="A20" s="19"/>
      <c r="B20" s="15"/>
      <c r="C20" s="15"/>
      <c r="D20" s="15"/>
      <c r="E20" s="15"/>
      <c r="F20" s="17"/>
      <c r="G20" s="36"/>
    </row>
    <row r="21" spans="1:7" ht="15" customHeight="1" x14ac:dyDescent="0.25">
      <c r="A21" s="149" t="s">
        <v>74</v>
      </c>
      <c r="B21" s="150"/>
      <c r="C21" s="163"/>
      <c r="D21" s="161" t="s">
        <v>7</v>
      </c>
      <c r="E21" s="162"/>
      <c r="F21" s="177" t="str">
        <f>IF(D21=Dropdown!A13," ",(IF(D21=Dropdown!A14," ",(IF(D21=Dropdown!A15," ",(IF(D21=Dropdown!A16," ","&lt;-- Auswahl treffen")))))))</f>
        <v xml:space="preserve"> </v>
      </c>
      <c r="G21" s="39"/>
    </row>
    <row r="22" spans="1:7" ht="15" customHeight="1" x14ac:dyDescent="0.25">
      <c r="A22" s="149"/>
      <c r="B22" s="150"/>
      <c r="C22" s="163"/>
      <c r="D22" s="157"/>
      <c r="E22" s="158"/>
      <c r="F22" s="177"/>
      <c r="G22" s="39"/>
    </row>
    <row r="23" spans="1:7" ht="3.95" customHeight="1" x14ac:dyDescent="0.25">
      <c r="A23" s="19"/>
      <c r="B23" s="15"/>
      <c r="C23" s="15"/>
      <c r="D23" s="31"/>
      <c r="E23" s="32"/>
      <c r="F23" s="17"/>
      <c r="G23" s="36"/>
    </row>
    <row r="24" spans="1:7" ht="15" customHeight="1" x14ac:dyDescent="0.25">
      <c r="A24" s="155" t="s">
        <v>8</v>
      </c>
      <c r="B24" s="156"/>
      <c r="C24" s="156"/>
      <c r="D24" s="157">
        <v>2.5</v>
      </c>
      <c r="E24" s="158"/>
      <c r="F24" s="176">
        <f>IF(D24&lt;0,"Ungültiger Wert",(IF(D21=Dropdown!A13,(IF(D24=0,"&lt;-- Humus eingeben",(IF((D24&gt;0)*AND(D24&lt;1.5),20,(IF((D24&gt;=1.5)*AND(D24&lt;=2.5),0,-40)))))),(IF(D21=Dropdown!A14,(IF(D24&lt;=0,"&lt;-- Humus eingeben",(IF((D24&gt;0)*AND(D24&lt;1.8),20,(IF((D24&gt;=1.8)*AND(D24&lt;=3),0,-40)))))),(IF(D21=Dropdown!A15,(IF(D24&lt;=0,"&lt;-- Humus eingeben",(IF((D24&gt;0)*AND(D24&lt;4),0,-40)))),(IF(D21=Dropdown!A16,(IF(D24&lt;=0,"Humus eingeben",(IF((D24&gt;0)*AND(D24&lt;7),0,-40)))),"Auswahl Bodenart treffen")))))))))</f>
        <v>0</v>
      </c>
      <c r="G24" s="39"/>
    </row>
    <row r="25" spans="1:7" ht="15" customHeight="1" thickBot="1" x14ac:dyDescent="0.3">
      <c r="A25" s="155"/>
      <c r="B25" s="156"/>
      <c r="C25" s="156"/>
      <c r="D25" s="159"/>
      <c r="E25" s="160"/>
      <c r="F25" s="176"/>
      <c r="G25" s="39"/>
    </row>
    <row r="26" spans="1:7" ht="3.95" customHeight="1" thickBot="1" x14ac:dyDescent="0.3">
      <c r="A26" s="19"/>
      <c r="B26" s="15"/>
      <c r="C26" s="15"/>
      <c r="D26" s="15"/>
      <c r="E26" s="15"/>
      <c r="F26" s="17"/>
      <c r="G26" s="36"/>
    </row>
    <row r="27" spans="1:7" ht="15" customHeight="1" x14ac:dyDescent="0.25">
      <c r="A27" s="178" t="s">
        <v>77</v>
      </c>
      <c r="B27" s="179"/>
      <c r="C27" s="187"/>
      <c r="D27" s="161" t="s">
        <v>75</v>
      </c>
      <c r="E27" s="162"/>
      <c r="F27" s="177" t="str">
        <f>IF(D27&lt;=0,"&lt;-- Auswahl treffen"," ")</f>
        <v xml:space="preserve"> </v>
      </c>
      <c r="G27" s="39"/>
    </row>
    <row r="28" spans="1:7" ht="15" customHeight="1" x14ac:dyDescent="0.25">
      <c r="A28" s="178"/>
      <c r="B28" s="179"/>
      <c r="C28" s="187"/>
      <c r="D28" s="157"/>
      <c r="E28" s="158"/>
      <c r="F28" s="177"/>
      <c r="G28" s="39"/>
    </row>
    <row r="29" spans="1:7" ht="3.95" customHeight="1" x14ac:dyDescent="0.25">
      <c r="A29" s="178"/>
      <c r="B29" s="179"/>
      <c r="C29" s="15"/>
      <c r="D29" s="31"/>
      <c r="E29" s="32"/>
      <c r="F29" s="17"/>
      <c r="G29" s="36"/>
    </row>
    <row r="30" spans="1:7" ht="15" customHeight="1" x14ac:dyDescent="0.25">
      <c r="A30" s="178"/>
      <c r="B30" s="179"/>
      <c r="C30" s="188"/>
      <c r="D30" s="157" t="s">
        <v>15</v>
      </c>
      <c r="E30" s="158"/>
      <c r="F30" s="176">
        <f>IF(D27=0,"Beide Felder Begrünung ausfüllen",((IF(D27=Dropdown!A31,(IF(D30&lt;=0,"&lt;-- Auswahl treffen",(IF(D30=Dropdown!A20,0,(IF(D30=Dropdown!A21,20,IF(D30=Dropdown!A22,0,IF(D30=Dropdown!A23,0,IF(D30=Dropdown!A24,-15,IF(D30=Dropdown!A25,-20,-40)))))))))),(IF(D30&lt;=0,"&lt;-- Auswahl treffen",(IF(D30=Dropdown!A20,0,(IF(D30=Dropdown!A21,40,IF(D30=Dropdown!A22,0,IF(D30=Dropdown!A23,0,IF(D30=Dropdown!A24,-30,IF(D30=Dropdown!A25,-40,-80))))))))))))))</f>
        <v>0</v>
      </c>
      <c r="G30" s="39"/>
    </row>
    <row r="31" spans="1:7" ht="15" customHeight="1" thickBot="1" x14ac:dyDescent="0.3">
      <c r="A31" s="178"/>
      <c r="B31" s="179"/>
      <c r="C31" s="188"/>
      <c r="D31" s="159"/>
      <c r="E31" s="160"/>
      <c r="F31" s="176"/>
      <c r="G31" s="39"/>
    </row>
    <row r="32" spans="1:7" ht="3.95" customHeight="1" thickBot="1" x14ac:dyDescent="0.3">
      <c r="A32" s="20"/>
      <c r="B32" s="21"/>
      <c r="C32" s="15"/>
      <c r="D32" s="15"/>
      <c r="E32" s="15"/>
      <c r="F32" s="17"/>
      <c r="G32" s="36"/>
    </row>
    <row r="33" spans="1:7" ht="15" customHeight="1" x14ac:dyDescent="0.25">
      <c r="A33" s="178" t="s">
        <v>16</v>
      </c>
      <c r="B33" s="179"/>
      <c r="C33" s="187"/>
      <c r="D33" s="180" t="s">
        <v>34</v>
      </c>
      <c r="E33" s="181"/>
      <c r="F33" s="176">
        <f>IF(D33&lt;=0,"&lt;-- Auswahl treffen",(IF(D33=Dropdown!A35,0,(IF(D33=Dropdown!A36,-20,(IF(D33=Dropdown!A37,-10,(IF(D33=Dropdown!A38,-50,(IF(D33=Dropdown!A39,-25,(IF(D33=Dropdown!A40,-100,(IF(D33=Dropdown!A41,-50,(IF(D33=Dropdown!A42,-35,-60)))))))))))))))))</f>
        <v>0</v>
      </c>
      <c r="G33" s="39"/>
    </row>
    <row r="34" spans="1:7" ht="15" customHeight="1" thickBot="1" x14ac:dyDescent="0.3">
      <c r="A34" s="178"/>
      <c r="B34" s="179"/>
      <c r="C34" s="187"/>
      <c r="D34" s="182"/>
      <c r="E34" s="183"/>
      <c r="F34" s="176"/>
      <c r="G34" s="39"/>
    </row>
    <row r="35" spans="1:7" ht="3.95" customHeight="1" thickBot="1" x14ac:dyDescent="0.3">
      <c r="A35" s="22"/>
      <c r="B35" s="23"/>
      <c r="C35" s="15"/>
      <c r="D35" s="2"/>
      <c r="E35" s="2"/>
      <c r="F35" s="17"/>
      <c r="G35" s="36"/>
    </row>
    <row r="36" spans="1:7" ht="15" customHeight="1" x14ac:dyDescent="0.25">
      <c r="A36" s="178" t="s">
        <v>33</v>
      </c>
      <c r="B36" s="179"/>
      <c r="C36" s="15"/>
      <c r="D36" s="161" t="s">
        <v>32</v>
      </c>
      <c r="E36" s="162"/>
      <c r="F36" s="176">
        <f>IF(D36&lt;=0,"&lt;-- Auswahl treffen",(IF(D36=Dropdown!A47,-20,(IF(D36=Dropdown!A48,-10,0)))))</f>
        <v>0</v>
      </c>
      <c r="G36" s="39"/>
    </row>
    <row r="37" spans="1:7" ht="15" customHeight="1" thickBot="1" x14ac:dyDescent="0.3">
      <c r="A37" s="178"/>
      <c r="B37" s="179"/>
      <c r="C37" s="15"/>
      <c r="D37" s="159"/>
      <c r="E37" s="160"/>
      <c r="F37" s="176"/>
      <c r="G37" s="39"/>
    </row>
    <row r="38" spans="1:7" ht="3.95" customHeight="1" thickBot="1" x14ac:dyDescent="0.3">
      <c r="A38" s="24"/>
      <c r="B38" s="25"/>
      <c r="C38" s="15"/>
      <c r="D38" s="69"/>
      <c r="E38" s="69"/>
      <c r="F38" s="17"/>
      <c r="G38" s="36"/>
    </row>
    <row r="39" spans="1:7" ht="19.5" customHeight="1" x14ac:dyDescent="0.25">
      <c r="A39" s="178" t="s">
        <v>17</v>
      </c>
      <c r="B39" s="179"/>
      <c r="C39" s="179"/>
      <c r="D39" s="161" t="s">
        <v>18</v>
      </c>
      <c r="E39" s="162"/>
      <c r="F39" s="176">
        <f>IF(D39&lt;=0,"&lt;-- Auswahl treffen",(IF(D39=Dropdown!A53,-20,(IF(D39=Dropdown!A54,-10,0)))))</f>
        <v>0</v>
      </c>
      <c r="G39" s="39"/>
    </row>
    <row r="40" spans="1:7" ht="11.45" customHeight="1" thickBot="1" x14ac:dyDescent="0.3">
      <c r="A40" s="178"/>
      <c r="B40" s="179"/>
      <c r="C40" s="179"/>
      <c r="D40" s="159"/>
      <c r="E40" s="160"/>
      <c r="F40" s="176"/>
      <c r="G40" s="39"/>
    </row>
    <row r="41" spans="1:7" ht="3.95" customHeight="1" x14ac:dyDescent="0.25">
      <c r="A41" s="20"/>
      <c r="B41" s="21"/>
      <c r="C41" s="15"/>
      <c r="D41" s="69"/>
      <c r="E41" s="69"/>
      <c r="F41" s="68"/>
      <c r="G41" s="39"/>
    </row>
    <row r="42" spans="1:7" ht="19.5" customHeight="1" thickBot="1" x14ac:dyDescent="0.35">
      <c r="A42" s="185" t="s">
        <v>39</v>
      </c>
      <c r="B42" s="186"/>
      <c r="C42" s="186"/>
      <c r="D42" s="186"/>
      <c r="E42" s="28"/>
      <c r="F42" s="26">
        <f>(IF(((D15&gt;0)*AND(D18&gt;0)*AND(D21&gt;0)*AND(D24&gt;0)*AND(D27&gt;0)*AND(D30&gt;0)*AND(D33&gt;0)*AND(D36&gt;0)*AND(D39&gt;0)),(IF(SUM(F13:F39)&gt;80,"Max. zulässiger Wert:  80 ",(IF(SUM(F13:F39)&lt;0,0,SUM(F13:F39))))),"Bitte alle Felder ausfüllen"))</f>
        <v>40</v>
      </c>
      <c r="G42" s="40"/>
    </row>
    <row r="43" spans="1:7" ht="24" customHeight="1" thickBot="1" x14ac:dyDescent="0.35">
      <c r="A43" s="29" t="s">
        <v>28</v>
      </c>
      <c r="B43" s="33"/>
      <c r="C43" s="16" t="s">
        <v>29</v>
      </c>
      <c r="D43" s="173"/>
      <c r="E43" s="174"/>
      <c r="F43" s="30" t="str">
        <f>(IF(D39&lt;=0,"",(IF(D36&lt;=0,"",(IF(D33&lt;=0,"",(IF(D30&lt;=0," ",(IF(D27&lt;=0,"",(IF(D24&lt;=0," ",(IF(D21&lt;=0," ",(IF(D18&lt;=0," ",(IF(D15&lt;=0," ",(IF(D10=Dropdown!C30,(IF(F42&gt;=50,"Max. 150 kg ges.-N organisch in 3 Jahren","")),(IF(F42&gt;=80,"Max. 240 kg ges.-N organisch in 3 Jahren",""))))))))))))))))))))))</f>
        <v/>
      </c>
      <c r="G43" s="41"/>
    </row>
    <row r="44" spans="1:7" ht="9.75" customHeight="1" thickBot="1" x14ac:dyDescent="0.3">
      <c r="A44" s="55"/>
      <c r="B44" s="56"/>
      <c r="C44" s="56"/>
      <c r="D44" s="53" t="s">
        <v>79</v>
      </c>
      <c r="E44" s="56"/>
      <c r="F44" s="54" t="s">
        <v>135</v>
      </c>
      <c r="G44" s="43"/>
    </row>
    <row r="45" spans="1:7" x14ac:dyDescent="0.25">
      <c r="G45" s="36"/>
    </row>
    <row r="46" spans="1:7" x14ac:dyDescent="0.25">
      <c r="A46" s="97"/>
      <c r="B46" s="98"/>
      <c r="C46" s="49"/>
      <c r="F46" s="99"/>
    </row>
    <row r="47" spans="1:7" x14ac:dyDescent="0.25">
      <c r="A47" s="49"/>
      <c r="B47" s="49"/>
      <c r="C47" s="49"/>
    </row>
    <row r="48" spans="1:7" x14ac:dyDescent="0.25">
      <c r="A48" s="101"/>
    </row>
    <row r="49" spans="1:1" x14ac:dyDescent="0.25">
      <c r="A49" s="101"/>
    </row>
    <row r="50" spans="1:1" x14ac:dyDescent="0.25">
      <c r="A50" s="101"/>
    </row>
    <row r="51" spans="1:1" x14ac:dyDescent="0.25">
      <c r="A51" s="101"/>
    </row>
    <row r="52" spans="1:1" x14ac:dyDescent="0.25">
      <c r="A52" s="101"/>
    </row>
    <row r="53" spans="1:1" x14ac:dyDescent="0.25">
      <c r="A53" s="101"/>
    </row>
    <row r="54" spans="1:1" x14ac:dyDescent="0.25">
      <c r="A54" s="101"/>
    </row>
    <row r="55" spans="1:1" x14ac:dyDescent="0.25">
      <c r="A55" s="101"/>
    </row>
    <row r="56" spans="1:1" x14ac:dyDescent="0.25">
      <c r="A56" s="101"/>
    </row>
    <row r="57" spans="1:1" x14ac:dyDescent="0.25">
      <c r="A57" s="101"/>
    </row>
    <row r="58" spans="1:1" x14ac:dyDescent="0.25">
      <c r="A58" s="101"/>
    </row>
    <row r="59" spans="1:1" x14ac:dyDescent="0.25">
      <c r="A59" s="101"/>
    </row>
    <row r="60" spans="1:1" x14ac:dyDescent="0.25">
      <c r="A60" s="101"/>
    </row>
    <row r="61" spans="1:1" x14ac:dyDescent="0.25">
      <c r="A61" s="101"/>
    </row>
    <row r="62" spans="1:1" x14ac:dyDescent="0.25">
      <c r="A62" s="101"/>
    </row>
    <row r="63" spans="1:1" x14ac:dyDescent="0.25">
      <c r="A63" s="101"/>
    </row>
    <row r="64" spans="1:1" x14ac:dyDescent="0.25">
      <c r="A64" s="101"/>
    </row>
    <row r="65" spans="1:1" x14ac:dyDescent="0.25">
      <c r="A65" s="101"/>
    </row>
    <row r="66" spans="1:1" x14ac:dyDescent="0.25">
      <c r="A66" s="101"/>
    </row>
    <row r="67" spans="1:1" x14ac:dyDescent="0.25">
      <c r="A67" s="101"/>
    </row>
    <row r="68" spans="1:1" x14ac:dyDescent="0.25">
      <c r="A68" s="101"/>
    </row>
    <row r="69" spans="1:1" x14ac:dyDescent="0.25">
      <c r="A69" s="101"/>
    </row>
    <row r="70" spans="1:1" x14ac:dyDescent="0.25">
      <c r="A70" s="101"/>
    </row>
    <row r="71" spans="1:1" x14ac:dyDescent="0.25">
      <c r="A71" s="101"/>
    </row>
    <row r="72" spans="1:1" x14ac:dyDescent="0.25">
      <c r="A72" s="101"/>
    </row>
    <row r="73" spans="1:1" x14ac:dyDescent="0.25">
      <c r="A73" s="101"/>
    </row>
    <row r="74" spans="1:1" x14ac:dyDescent="0.25">
      <c r="A74" s="101"/>
    </row>
    <row r="75" spans="1:1" x14ac:dyDescent="0.25">
      <c r="A75" s="101"/>
    </row>
    <row r="76" spans="1:1" x14ac:dyDescent="0.25">
      <c r="A76" s="101"/>
    </row>
    <row r="77" spans="1:1" x14ac:dyDescent="0.25">
      <c r="A77" s="101"/>
    </row>
    <row r="78" spans="1:1" x14ac:dyDescent="0.25">
      <c r="A78" s="101"/>
    </row>
    <row r="79" spans="1:1" x14ac:dyDescent="0.25">
      <c r="A79" s="101"/>
    </row>
    <row r="80" spans="1:1" x14ac:dyDescent="0.25">
      <c r="A80" s="101"/>
    </row>
    <row r="81" spans="1:1" x14ac:dyDescent="0.25">
      <c r="A81" s="101"/>
    </row>
  </sheetData>
  <sheetProtection password="E570" sheet="1" objects="1" scenarios="1" selectLockedCells="1"/>
  <mergeCells count="41">
    <mergeCell ref="A1:E2"/>
    <mergeCell ref="B3:C3"/>
    <mergeCell ref="B4:C4"/>
    <mergeCell ref="A13:C13"/>
    <mergeCell ref="A15:C16"/>
    <mergeCell ref="D15:E16"/>
    <mergeCell ref="F15:F16"/>
    <mergeCell ref="B5:C5"/>
    <mergeCell ref="B6:C6"/>
    <mergeCell ref="D13:E13"/>
    <mergeCell ref="A10:C11"/>
    <mergeCell ref="D10:E11"/>
    <mergeCell ref="A21:B22"/>
    <mergeCell ref="C21:C22"/>
    <mergeCell ref="D21:E22"/>
    <mergeCell ref="F21:F22"/>
    <mergeCell ref="A18:C19"/>
    <mergeCell ref="D18:E19"/>
    <mergeCell ref="F18:F19"/>
    <mergeCell ref="A33:B34"/>
    <mergeCell ref="C33:C34"/>
    <mergeCell ref="D33:E34"/>
    <mergeCell ref="F33:F34"/>
    <mergeCell ref="D24:E25"/>
    <mergeCell ref="F24:F25"/>
    <mergeCell ref="A24:C25"/>
    <mergeCell ref="A27:B31"/>
    <mergeCell ref="C27:C28"/>
    <mergeCell ref="D27:E28"/>
    <mergeCell ref="F27:F28"/>
    <mergeCell ref="C30:C31"/>
    <mergeCell ref="D30:E31"/>
    <mergeCell ref="F30:F31"/>
    <mergeCell ref="D43:E43"/>
    <mergeCell ref="A36:B37"/>
    <mergeCell ref="D36:E37"/>
    <mergeCell ref="F36:F37"/>
    <mergeCell ref="A39:C40"/>
    <mergeCell ref="D39:E40"/>
    <mergeCell ref="F39:F40"/>
    <mergeCell ref="A42:D42"/>
  </mergeCells>
  <dataValidations count="6">
    <dataValidation type="list" allowBlank="1" showInputMessage="1" showErrorMessage="1" sqref="D33:E34">
      <formula1>Leguminosen_Bearbeitung</formula1>
    </dataValidation>
    <dataValidation type="list" allowBlank="1" showInputMessage="1" showErrorMessage="1" sqref="D36:E37">
      <formula1>Begrünung_Sommer</formula1>
    </dataValidation>
    <dataValidation type="list" allowBlank="1" showInputMessage="1" showErrorMessage="1" sqref="D39:E40">
      <formula1>Abdeckung</formula1>
    </dataValidation>
    <dataValidation type="list" allowBlank="1" showInputMessage="1" showErrorMessage="1" sqref="D27">
      <formula1>Gassenanzahl</formula1>
    </dataValidation>
    <dataValidation type="list" allowBlank="1" showInputMessage="1" showErrorMessage="1" sqref="D30">
      <formula1>DauerbegrünungohneLeguminosen</formula1>
    </dataValidation>
    <dataValidation type="list" allowBlank="1" showInputMessage="1" showErrorMessage="1" sqref="D18">
      <formula1>Rebenwachstum</formula1>
    </dataValidation>
  </dataValidations>
  <hyperlinks>
    <hyperlink ref="B3:C5" location="Grunddaten!B3" display="Grunddaten!B3"/>
    <hyperlink ref="E3" location="Grunddaten!F3" display="Grunddaten!F3"/>
    <hyperlink ref="E5" location="'Bew.-Einh. 20'!C50" display="'Bew.-Einh. 20'!C50"/>
    <hyperlink ref="D8" location="Grunddaten!C49" display="wechseln zu Grunddaten"/>
  </hyperlinks>
  <pageMargins left="0.23622047244094491" right="0.23622047244094491" top="0.55118110236220474" bottom="0.6889763779527559" header="0.31496062992125984" footer="0.31496062992125984"/>
  <pageSetup paperSize="9"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Dropdown!$A$13:$A$16</xm:f>
          </x14:formula1>
          <xm:sqref>D21:E22</xm:sqref>
        </x14:dataValidation>
        <x14:dataValidation type="list" allowBlank="1" showInputMessage="1" showErrorMessage="1">
          <x14:formula1>
            <xm:f>Dropdown!$C$30:$C$31</xm:f>
          </x14:formula1>
          <xm:sqref>D10:E11</xm:sqref>
        </x14:dataValidation>
      </x14:dataValidation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9"/>
  <sheetViews>
    <sheetView topLeftCell="A4" workbookViewId="0">
      <selection activeCell="C34" sqref="C34"/>
    </sheetView>
  </sheetViews>
  <sheetFormatPr baseColWidth="10" defaultRowHeight="15" x14ac:dyDescent="0.25"/>
  <cols>
    <col min="1" max="1" width="69.42578125" customWidth="1"/>
    <col min="2" max="2" width="5.7109375" customWidth="1"/>
    <col min="3" max="3" width="31.85546875" customWidth="1"/>
    <col min="4" max="8" width="22.140625" customWidth="1"/>
  </cols>
  <sheetData>
    <row r="1" spans="1:8" x14ac:dyDescent="0.25">
      <c r="A1" s="67" t="s">
        <v>84</v>
      </c>
      <c r="B1" s="65"/>
      <c r="C1" s="197" t="s">
        <v>85</v>
      </c>
      <c r="D1" s="198"/>
      <c r="E1" s="198"/>
      <c r="F1" s="198"/>
      <c r="G1" s="198"/>
      <c r="H1" s="199"/>
    </row>
    <row r="2" spans="1:8" ht="15" customHeight="1" x14ac:dyDescent="0.25">
      <c r="A2" s="63" t="s">
        <v>72</v>
      </c>
      <c r="B2" s="66"/>
      <c r="C2" s="200" t="s">
        <v>48</v>
      </c>
      <c r="D2" s="202" t="s">
        <v>134</v>
      </c>
      <c r="E2" s="202" t="s">
        <v>73</v>
      </c>
      <c r="F2" s="202" t="s">
        <v>68</v>
      </c>
      <c r="G2" s="202" t="s">
        <v>69</v>
      </c>
      <c r="H2" s="202" t="s">
        <v>70</v>
      </c>
    </row>
    <row r="3" spans="1:8" x14ac:dyDescent="0.25">
      <c r="A3" s="63" t="s">
        <v>78</v>
      </c>
      <c r="B3" s="66"/>
      <c r="C3" s="201"/>
      <c r="D3" s="203"/>
      <c r="E3" s="203"/>
      <c r="F3" s="203"/>
      <c r="G3" s="203"/>
      <c r="H3" s="203"/>
    </row>
    <row r="4" spans="1:8" ht="15" customHeight="1" x14ac:dyDescent="0.25">
      <c r="A4" s="204"/>
      <c r="B4" s="66"/>
      <c r="C4" s="51" t="s">
        <v>67</v>
      </c>
      <c r="D4" s="118">
        <v>0</v>
      </c>
      <c r="E4" s="119">
        <v>0</v>
      </c>
      <c r="F4" s="119">
        <v>0</v>
      </c>
      <c r="G4" s="119"/>
      <c r="H4" s="119"/>
    </row>
    <row r="5" spans="1:8" ht="15" customHeight="1" x14ac:dyDescent="0.25">
      <c r="A5" s="205"/>
      <c r="B5" s="66"/>
      <c r="C5" s="52" t="s">
        <v>49</v>
      </c>
      <c r="D5" s="118">
        <v>7.4</v>
      </c>
      <c r="E5" s="118">
        <v>10</v>
      </c>
      <c r="F5" s="118">
        <v>10</v>
      </c>
      <c r="G5" s="118"/>
      <c r="H5" s="118"/>
    </row>
    <row r="6" spans="1:8" ht="15" customHeight="1" x14ac:dyDescent="0.25">
      <c r="A6" s="67" t="s">
        <v>2</v>
      </c>
      <c r="C6" s="52" t="s">
        <v>50</v>
      </c>
      <c r="D6" s="118">
        <v>12</v>
      </c>
      <c r="E6" s="118">
        <v>10</v>
      </c>
      <c r="F6" s="118">
        <v>10</v>
      </c>
      <c r="G6" s="118"/>
      <c r="H6" s="118"/>
    </row>
    <row r="7" spans="1:8" x14ac:dyDescent="0.25">
      <c r="A7" s="58" t="s">
        <v>3</v>
      </c>
      <c r="C7" s="52" t="s">
        <v>51</v>
      </c>
      <c r="D7" s="118">
        <v>5</v>
      </c>
      <c r="E7" s="118">
        <v>80</v>
      </c>
      <c r="F7" s="118">
        <v>10</v>
      </c>
      <c r="G7" s="118"/>
      <c r="H7" s="118"/>
    </row>
    <row r="8" spans="1:8" x14ac:dyDescent="0.25">
      <c r="A8" s="58" t="s">
        <v>4</v>
      </c>
      <c r="C8" s="52" t="s">
        <v>52</v>
      </c>
      <c r="D8" s="118">
        <v>8</v>
      </c>
      <c r="E8" s="118">
        <v>80</v>
      </c>
      <c r="F8" s="118">
        <v>10</v>
      </c>
      <c r="G8" s="118"/>
      <c r="H8" s="118"/>
    </row>
    <row r="9" spans="1:8" x14ac:dyDescent="0.25">
      <c r="A9" s="58" t="s">
        <v>5</v>
      </c>
      <c r="C9" s="52" t="s">
        <v>53</v>
      </c>
      <c r="D9" s="118">
        <v>16</v>
      </c>
      <c r="E9" s="118">
        <v>80</v>
      </c>
      <c r="F9" s="118">
        <v>10</v>
      </c>
      <c r="G9" s="118"/>
      <c r="H9" s="118"/>
    </row>
    <row r="10" spans="1:8" x14ac:dyDescent="0.25">
      <c r="A10" s="204"/>
      <c r="C10" s="52" t="s">
        <v>54</v>
      </c>
      <c r="D10" s="118">
        <v>6</v>
      </c>
      <c r="E10" s="118">
        <v>3</v>
      </c>
      <c r="F10" s="118">
        <v>3</v>
      </c>
      <c r="G10" s="118"/>
      <c r="H10" s="118"/>
    </row>
    <row r="11" spans="1:8" x14ac:dyDescent="0.25">
      <c r="A11" s="205"/>
      <c r="C11" s="52" t="s">
        <v>55</v>
      </c>
      <c r="D11" s="118">
        <v>2</v>
      </c>
      <c r="E11" s="118">
        <v>0</v>
      </c>
      <c r="F11" s="118">
        <v>0</v>
      </c>
      <c r="G11" s="118"/>
      <c r="H11" s="118"/>
    </row>
    <row r="12" spans="1:8" x14ac:dyDescent="0.25">
      <c r="A12" s="67" t="s">
        <v>74</v>
      </c>
      <c r="C12" s="52" t="s">
        <v>56</v>
      </c>
      <c r="D12" s="118">
        <v>12</v>
      </c>
      <c r="E12" s="118">
        <v>3</v>
      </c>
      <c r="F12" s="118">
        <v>4</v>
      </c>
      <c r="G12" s="118">
        <v>3</v>
      </c>
      <c r="H12" s="118">
        <v>3</v>
      </c>
    </row>
    <row r="13" spans="1:8" x14ac:dyDescent="0.25">
      <c r="A13" s="58" t="s">
        <v>6</v>
      </c>
      <c r="C13" s="52" t="s">
        <v>57</v>
      </c>
      <c r="D13" s="118">
        <v>12</v>
      </c>
      <c r="E13" s="118">
        <v>5</v>
      </c>
      <c r="F13" s="118">
        <v>4</v>
      </c>
      <c r="G13" s="118">
        <v>3</v>
      </c>
      <c r="H13" s="118">
        <v>3</v>
      </c>
    </row>
    <row r="14" spans="1:8" x14ac:dyDescent="0.25">
      <c r="A14" s="58" t="s">
        <v>7</v>
      </c>
      <c r="C14" s="52" t="s">
        <v>58</v>
      </c>
      <c r="D14" s="118">
        <v>16</v>
      </c>
      <c r="E14" s="118">
        <v>5</v>
      </c>
      <c r="F14" s="118">
        <v>4</v>
      </c>
      <c r="G14" s="118">
        <v>3</v>
      </c>
      <c r="H14" s="118">
        <v>3</v>
      </c>
    </row>
    <row r="15" spans="1:8" x14ac:dyDescent="0.25">
      <c r="A15" s="58" t="s">
        <v>47</v>
      </c>
      <c r="C15" s="52" t="s">
        <v>59</v>
      </c>
      <c r="D15" s="118">
        <v>4</v>
      </c>
      <c r="E15" s="118">
        <v>0</v>
      </c>
      <c r="F15" s="118">
        <v>0</v>
      </c>
      <c r="G15" s="118"/>
      <c r="H15" s="118"/>
    </row>
    <row r="16" spans="1:8" x14ac:dyDescent="0.25">
      <c r="A16" s="58" t="s">
        <v>40</v>
      </c>
      <c r="C16" s="52" t="s">
        <v>60</v>
      </c>
      <c r="D16" s="118">
        <v>5</v>
      </c>
      <c r="E16" s="118">
        <v>25</v>
      </c>
      <c r="F16" s="118">
        <v>10</v>
      </c>
      <c r="G16" s="118"/>
      <c r="H16" s="118"/>
    </row>
    <row r="17" spans="1:8" x14ac:dyDescent="0.25">
      <c r="A17" s="204"/>
      <c r="C17" s="52" t="s">
        <v>61</v>
      </c>
      <c r="D17" s="118">
        <v>8</v>
      </c>
      <c r="E17" s="118">
        <v>30</v>
      </c>
      <c r="F17" s="118">
        <v>10</v>
      </c>
      <c r="G17" s="118"/>
      <c r="H17" s="118"/>
    </row>
    <row r="18" spans="1:8" x14ac:dyDescent="0.25">
      <c r="A18" s="205"/>
      <c r="C18" s="52" t="s">
        <v>62</v>
      </c>
      <c r="D18" s="118">
        <v>6</v>
      </c>
      <c r="E18" s="118">
        <v>25</v>
      </c>
      <c r="F18" s="118">
        <v>10</v>
      </c>
      <c r="G18" s="118"/>
      <c r="H18" s="118"/>
    </row>
    <row r="19" spans="1:8" s="57" customFormat="1" x14ac:dyDescent="0.25">
      <c r="A19" s="67" t="s">
        <v>80</v>
      </c>
      <c r="C19" s="52" t="s">
        <v>63</v>
      </c>
      <c r="D19" s="118">
        <v>8</v>
      </c>
      <c r="E19" s="118">
        <v>25</v>
      </c>
      <c r="F19" s="118">
        <v>10</v>
      </c>
      <c r="G19" s="118"/>
      <c r="H19" s="118"/>
    </row>
    <row r="20" spans="1:8" x14ac:dyDescent="0.25">
      <c r="A20" s="58" t="s">
        <v>15</v>
      </c>
      <c r="C20" s="52" t="s">
        <v>64</v>
      </c>
      <c r="D20" s="118">
        <v>4</v>
      </c>
      <c r="E20" s="118">
        <v>25</v>
      </c>
      <c r="F20" s="118">
        <v>10</v>
      </c>
      <c r="G20" s="118"/>
      <c r="H20" s="118"/>
    </row>
    <row r="21" spans="1:8" x14ac:dyDescent="0.25">
      <c r="A21" s="58" t="s">
        <v>9</v>
      </c>
      <c r="C21" s="52" t="s">
        <v>65</v>
      </c>
      <c r="D21" s="118">
        <v>16</v>
      </c>
      <c r="E21" s="118">
        <v>30</v>
      </c>
      <c r="F21" s="118">
        <v>10</v>
      </c>
      <c r="G21" s="118"/>
      <c r="H21" s="118"/>
    </row>
    <row r="22" spans="1:8" x14ac:dyDescent="0.25">
      <c r="A22" s="58" t="s">
        <v>10</v>
      </c>
      <c r="C22" s="52" t="s">
        <v>66</v>
      </c>
      <c r="D22" s="118">
        <v>27</v>
      </c>
      <c r="E22" s="118">
        <v>30</v>
      </c>
      <c r="F22" s="118">
        <v>10</v>
      </c>
      <c r="G22" s="118"/>
      <c r="H22" s="118"/>
    </row>
    <row r="23" spans="1:8" x14ac:dyDescent="0.25">
      <c r="A23" s="58" t="s">
        <v>11</v>
      </c>
      <c r="C23" s="52" t="s">
        <v>71</v>
      </c>
      <c r="D23" s="118"/>
      <c r="E23" s="118"/>
      <c r="F23" s="118">
        <v>10</v>
      </c>
      <c r="G23" s="118">
        <v>0</v>
      </c>
      <c r="H23" s="118">
        <v>0</v>
      </c>
    </row>
    <row r="24" spans="1:8" x14ac:dyDescent="0.25">
      <c r="A24" s="58" t="s">
        <v>12</v>
      </c>
    </row>
    <row r="25" spans="1:8" x14ac:dyDescent="0.25">
      <c r="A25" s="58" t="s">
        <v>13</v>
      </c>
    </row>
    <row r="26" spans="1:8" x14ac:dyDescent="0.25">
      <c r="A26" s="58" t="s">
        <v>14</v>
      </c>
    </row>
    <row r="27" spans="1:8" x14ac:dyDescent="0.25">
      <c r="A27" s="204"/>
    </row>
    <row r="28" spans="1:8" x14ac:dyDescent="0.25">
      <c r="A28" s="205"/>
    </row>
    <row r="29" spans="1:8" x14ac:dyDescent="0.25">
      <c r="A29" s="67" t="s">
        <v>81</v>
      </c>
      <c r="C29" s="195" t="s">
        <v>136</v>
      </c>
      <c r="D29" s="195"/>
    </row>
    <row r="30" spans="1:8" x14ac:dyDescent="0.25">
      <c r="A30" s="58" t="s">
        <v>75</v>
      </c>
      <c r="C30" s="196" t="s">
        <v>137</v>
      </c>
      <c r="D30" s="196"/>
    </row>
    <row r="31" spans="1:8" x14ac:dyDescent="0.25">
      <c r="A31" s="58" t="s">
        <v>76</v>
      </c>
      <c r="C31" s="196" t="s">
        <v>138</v>
      </c>
      <c r="D31" s="196"/>
    </row>
    <row r="32" spans="1:8" x14ac:dyDescent="0.25">
      <c r="A32" s="204"/>
    </row>
    <row r="33" spans="1:2" x14ac:dyDescent="0.25">
      <c r="A33" s="205"/>
    </row>
    <row r="34" spans="1:2" x14ac:dyDescent="0.25">
      <c r="A34" s="67" t="s">
        <v>82</v>
      </c>
      <c r="B34" s="59"/>
    </row>
    <row r="35" spans="1:2" x14ac:dyDescent="0.25">
      <c r="A35" s="63" t="s">
        <v>34</v>
      </c>
      <c r="B35" s="60"/>
    </row>
    <row r="36" spans="1:2" x14ac:dyDescent="0.25">
      <c r="A36" s="64" t="s">
        <v>42</v>
      </c>
      <c r="B36" s="61"/>
    </row>
    <row r="37" spans="1:2" x14ac:dyDescent="0.25">
      <c r="A37" s="64" t="s">
        <v>43</v>
      </c>
      <c r="B37" s="61"/>
    </row>
    <row r="38" spans="1:2" x14ac:dyDescent="0.25">
      <c r="A38" s="64" t="s">
        <v>35</v>
      </c>
      <c r="B38" s="61"/>
    </row>
    <row r="39" spans="1:2" x14ac:dyDescent="0.25">
      <c r="A39" s="64" t="s">
        <v>36</v>
      </c>
      <c r="B39" s="61"/>
    </row>
    <row r="40" spans="1:2" x14ac:dyDescent="0.25">
      <c r="A40" s="64" t="s">
        <v>37</v>
      </c>
      <c r="B40" s="61"/>
    </row>
    <row r="41" spans="1:2" x14ac:dyDescent="0.25">
      <c r="A41" s="64" t="s">
        <v>38</v>
      </c>
      <c r="B41" s="61"/>
    </row>
    <row r="42" spans="1:2" x14ac:dyDescent="0.25">
      <c r="A42" s="64" t="s">
        <v>44</v>
      </c>
      <c r="B42" s="61"/>
    </row>
    <row r="43" spans="1:2" x14ac:dyDescent="0.25">
      <c r="A43" s="64" t="s">
        <v>45</v>
      </c>
      <c r="B43" s="61"/>
    </row>
    <row r="44" spans="1:2" x14ac:dyDescent="0.25">
      <c r="A44" s="204"/>
      <c r="B44" s="34"/>
    </row>
    <row r="45" spans="1:2" x14ac:dyDescent="0.25">
      <c r="A45" s="205"/>
      <c r="B45" s="34"/>
    </row>
    <row r="46" spans="1:2" s="57" customFormat="1" x14ac:dyDescent="0.25">
      <c r="A46" s="67" t="s">
        <v>33</v>
      </c>
      <c r="B46" s="62"/>
    </row>
    <row r="47" spans="1:2" x14ac:dyDescent="0.25">
      <c r="A47" s="58" t="s">
        <v>46</v>
      </c>
      <c r="B47" s="34"/>
    </row>
    <row r="48" spans="1:2" x14ac:dyDescent="0.25">
      <c r="A48" s="58" t="s">
        <v>41</v>
      </c>
      <c r="B48" s="34"/>
    </row>
    <row r="49" spans="1:5" x14ac:dyDescent="0.25">
      <c r="A49" s="58" t="s">
        <v>32</v>
      </c>
      <c r="B49" s="34"/>
    </row>
    <row r="52" spans="1:5" s="57" customFormat="1" x14ac:dyDescent="0.25">
      <c r="A52" s="67" t="s">
        <v>83</v>
      </c>
    </row>
    <row r="53" spans="1:5" x14ac:dyDescent="0.25">
      <c r="A53" s="58" t="s">
        <v>31</v>
      </c>
    </row>
    <row r="54" spans="1:5" x14ac:dyDescent="0.25">
      <c r="A54" s="58" t="s">
        <v>30</v>
      </c>
    </row>
    <row r="55" spans="1:5" x14ac:dyDescent="0.25">
      <c r="A55" s="58" t="s">
        <v>18</v>
      </c>
    </row>
    <row r="59" spans="1:5" s="44" customFormat="1" x14ac:dyDescent="0.25">
      <c r="E59" s="46"/>
    </row>
    <row r="60" spans="1:5" x14ac:dyDescent="0.25">
      <c r="E60" s="45"/>
    </row>
    <row r="61" spans="1:5" x14ac:dyDescent="0.25">
      <c r="E61" s="1"/>
    </row>
    <row r="62" spans="1:5" x14ac:dyDescent="0.25">
      <c r="E62" s="1"/>
    </row>
    <row r="63" spans="1:5" x14ac:dyDescent="0.25">
      <c r="E63" s="1"/>
    </row>
    <row r="64" spans="1:5" x14ac:dyDescent="0.25">
      <c r="E64" s="1"/>
    </row>
    <row r="65" spans="5:5" x14ac:dyDescent="0.25">
      <c r="E65" s="1"/>
    </row>
    <row r="66" spans="5:5" x14ac:dyDescent="0.25">
      <c r="E66" s="1"/>
    </row>
    <row r="67" spans="5:5" x14ac:dyDescent="0.25">
      <c r="E67" s="1"/>
    </row>
    <row r="68" spans="5:5" x14ac:dyDescent="0.25">
      <c r="E68" s="1"/>
    </row>
    <row r="69" spans="5:5" x14ac:dyDescent="0.25">
      <c r="E69" s="1"/>
    </row>
    <row r="70" spans="5:5" x14ac:dyDescent="0.25">
      <c r="E70" s="1"/>
    </row>
    <row r="71" spans="5:5" x14ac:dyDescent="0.25">
      <c r="E71" s="1"/>
    </row>
    <row r="72" spans="5:5" x14ac:dyDescent="0.25">
      <c r="E72" s="1"/>
    </row>
    <row r="73" spans="5:5" x14ac:dyDescent="0.25">
      <c r="E73" s="1"/>
    </row>
    <row r="74" spans="5:5" x14ac:dyDescent="0.25">
      <c r="E74" s="1"/>
    </row>
    <row r="75" spans="5:5" x14ac:dyDescent="0.25">
      <c r="E75" s="1"/>
    </row>
    <row r="76" spans="5:5" x14ac:dyDescent="0.25">
      <c r="E76" s="1"/>
    </row>
    <row r="77" spans="5:5" x14ac:dyDescent="0.25">
      <c r="E77" s="1"/>
    </row>
    <row r="78" spans="5:5" x14ac:dyDescent="0.25">
      <c r="E78" s="1"/>
    </row>
    <row r="79" spans="5:5" x14ac:dyDescent="0.25">
      <c r="E79" s="1"/>
    </row>
  </sheetData>
  <sheetProtection password="E570" sheet="1" objects="1" scenarios="1" selectLockedCells="1"/>
  <mergeCells count="16">
    <mergeCell ref="A17:A18"/>
    <mergeCell ref="A27:A28"/>
    <mergeCell ref="A32:A33"/>
    <mergeCell ref="A44:A45"/>
    <mergeCell ref="A4:A5"/>
    <mergeCell ref="A10:A11"/>
    <mergeCell ref="C29:D29"/>
    <mergeCell ref="C30:D30"/>
    <mergeCell ref="C31:D31"/>
    <mergeCell ref="C1:H1"/>
    <mergeCell ref="C2:C3"/>
    <mergeCell ref="D2:D3"/>
    <mergeCell ref="E2:E3"/>
    <mergeCell ref="F2:F3"/>
    <mergeCell ref="G2:G3"/>
    <mergeCell ref="H2:H3"/>
  </mergeCell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1"/>
  <sheetViews>
    <sheetView tabSelected="1" zoomScaleNormal="100" workbookViewId="0">
      <selection activeCell="D10" sqref="D10:E11"/>
    </sheetView>
  </sheetViews>
  <sheetFormatPr baseColWidth="10" defaultRowHeight="15" x14ac:dyDescent="0.25"/>
  <cols>
    <col min="1" max="1" width="8" style="77" customWidth="1"/>
    <col min="2" max="2" width="21.85546875" style="77" customWidth="1"/>
    <col min="3" max="3" width="23.85546875" style="77" customWidth="1"/>
    <col min="4" max="4" width="20.42578125" style="77" customWidth="1"/>
    <col min="5" max="5" width="31.42578125" style="77" customWidth="1"/>
    <col min="6" max="6" width="35.85546875" style="86" customWidth="1"/>
    <col min="7" max="7" width="0.7109375" style="100" customWidth="1"/>
    <col min="8" max="16384" width="11.42578125" style="77"/>
  </cols>
  <sheetData>
    <row r="1" spans="1:7" s="94" customFormat="1" ht="15" customHeight="1" x14ac:dyDescent="0.3">
      <c r="A1" s="131" t="s">
        <v>0</v>
      </c>
      <c r="B1" s="132"/>
      <c r="C1" s="132"/>
      <c r="D1" s="132"/>
      <c r="E1" s="132"/>
      <c r="F1" s="3" t="s">
        <v>22</v>
      </c>
      <c r="G1" s="35"/>
    </row>
    <row r="2" spans="1:7" s="94" customFormat="1" ht="15" customHeight="1" thickBot="1" x14ac:dyDescent="0.35">
      <c r="A2" s="133"/>
      <c r="B2" s="134"/>
      <c r="C2" s="134"/>
      <c r="D2" s="134"/>
      <c r="E2" s="134"/>
      <c r="F2" s="4" t="s">
        <v>23</v>
      </c>
      <c r="G2" s="35"/>
    </row>
    <row r="3" spans="1:7" ht="15" customHeight="1" thickBot="1" x14ac:dyDescent="0.3">
      <c r="A3" s="5" t="s">
        <v>20</v>
      </c>
      <c r="B3" s="167" t="str">
        <f>IF(Grunddaten!C3&lt;=0," ",Grunddaten!C3)</f>
        <v xml:space="preserve"> </v>
      </c>
      <c r="C3" s="168"/>
      <c r="D3" s="8" t="s">
        <v>19</v>
      </c>
      <c r="E3" s="107">
        <f>IF(Grunddaten!F3&lt;=0," ",Grunddaten!F3)</f>
        <v>2018</v>
      </c>
      <c r="F3" s="4" t="s">
        <v>24</v>
      </c>
      <c r="G3" s="35"/>
    </row>
    <row r="4" spans="1:7" ht="15" customHeight="1" thickBot="1" x14ac:dyDescent="0.3">
      <c r="A4" s="5"/>
      <c r="B4" s="169" t="str">
        <f>IF(Grunddaten!C4&lt;=0," ",Grunddaten!C4)</f>
        <v xml:space="preserve"> </v>
      </c>
      <c r="C4" s="170"/>
      <c r="D4" s="6"/>
      <c r="E4" s="7"/>
      <c r="F4" s="4" t="s">
        <v>25</v>
      </c>
      <c r="G4" s="35"/>
    </row>
    <row r="5" spans="1:7" ht="15" customHeight="1" thickBot="1" x14ac:dyDescent="0.3">
      <c r="A5" s="5"/>
      <c r="B5" s="171" t="str">
        <f>IF(Grunddaten!C5&lt;=0," ",Grunddaten!C5)</f>
        <v xml:space="preserve"> </v>
      </c>
      <c r="C5" s="172"/>
      <c r="D5" s="8" t="s">
        <v>26</v>
      </c>
      <c r="E5" s="107" t="str">
        <f>IF(Grunddaten!C11&lt;=0," ",Grunddaten!C11)</f>
        <v xml:space="preserve"> </v>
      </c>
      <c r="F5" s="4"/>
      <c r="G5" s="35"/>
    </row>
    <row r="6" spans="1:7" ht="3.95" customHeight="1" thickBot="1" x14ac:dyDescent="0.3">
      <c r="A6" s="9"/>
      <c r="B6" s="166"/>
      <c r="C6" s="166"/>
      <c r="D6" s="10"/>
      <c r="E6" s="11"/>
      <c r="F6" s="12"/>
      <c r="G6" s="42"/>
    </row>
    <row r="7" spans="1:7" ht="6" customHeight="1" x14ac:dyDescent="0.25">
      <c r="A7" s="13"/>
      <c r="B7" s="14"/>
      <c r="C7" s="15"/>
      <c r="D7" s="16"/>
      <c r="E7" s="16"/>
      <c r="F7" s="17"/>
      <c r="G7" s="36"/>
    </row>
    <row r="8" spans="1:7" ht="14.1" customHeight="1" x14ac:dyDescent="0.25">
      <c r="A8" s="47"/>
      <c r="B8" s="48"/>
      <c r="C8" s="15"/>
      <c r="D8" s="93" t="s">
        <v>110</v>
      </c>
      <c r="E8" s="82"/>
      <c r="F8" s="18" t="s">
        <v>27</v>
      </c>
      <c r="G8" s="37"/>
    </row>
    <row r="9" spans="1:7" ht="3.95" customHeight="1" thickBot="1" x14ac:dyDescent="0.3">
      <c r="A9" s="47"/>
      <c r="B9" s="48"/>
      <c r="C9" s="15"/>
      <c r="D9" s="125"/>
      <c r="E9" s="82"/>
      <c r="F9" s="18"/>
      <c r="G9" s="37"/>
    </row>
    <row r="10" spans="1:7" ht="14.1" customHeight="1" x14ac:dyDescent="0.25">
      <c r="A10" s="149" t="s">
        <v>139</v>
      </c>
      <c r="B10" s="150"/>
      <c r="C10" s="150"/>
      <c r="D10" s="151" t="s">
        <v>137</v>
      </c>
      <c r="E10" s="152"/>
      <c r="F10" s="18"/>
      <c r="G10" s="37"/>
    </row>
    <row r="11" spans="1:7" ht="14.1" customHeight="1" thickBot="1" x14ac:dyDescent="0.3">
      <c r="A11" s="149"/>
      <c r="B11" s="150"/>
      <c r="C11" s="150"/>
      <c r="D11" s="153"/>
      <c r="E11" s="154"/>
      <c r="F11" s="18"/>
      <c r="G11" s="37"/>
    </row>
    <row r="12" spans="1:7" ht="3.95" customHeight="1" x14ac:dyDescent="0.25">
      <c r="A12" s="19"/>
      <c r="B12" s="15"/>
      <c r="C12" s="15"/>
      <c r="D12" s="50"/>
      <c r="E12" s="50"/>
      <c r="F12" s="17"/>
      <c r="G12" s="36"/>
    </row>
    <row r="13" spans="1:7" x14ac:dyDescent="0.25">
      <c r="A13" s="164" t="s">
        <v>1</v>
      </c>
      <c r="B13" s="165"/>
      <c r="C13" s="165"/>
      <c r="D13" s="184"/>
      <c r="E13" s="184"/>
      <c r="F13" s="27">
        <v>40</v>
      </c>
      <c r="G13" s="38"/>
    </row>
    <row r="14" spans="1:7" ht="3.95" customHeight="1" thickBot="1" x14ac:dyDescent="0.3">
      <c r="A14" s="95"/>
      <c r="B14" s="96"/>
      <c r="C14" s="15"/>
      <c r="D14" s="15"/>
      <c r="E14" s="15"/>
      <c r="F14" s="17"/>
      <c r="G14" s="36"/>
    </row>
    <row r="15" spans="1:7" ht="15" customHeight="1" x14ac:dyDescent="0.25">
      <c r="A15" s="155" t="s">
        <v>21</v>
      </c>
      <c r="B15" s="156"/>
      <c r="C15" s="156"/>
      <c r="D15" s="161">
        <v>5</v>
      </c>
      <c r="E15" s="162"/>
      <c r="F15" s="175">
        <f>IF(D15&lt;0,"Ungültiger Wert",IF(D15=0,"&lt;-- Traubenertrag eintragen",IF(D15&gt;14,10,0)))</f>
        <v>0</v>
      </c>
      <c r="G15" s="36"/>
    </row>
    <row r="16" spans="1:7" ht="15" customHeight="1" thickBot="1" x14ac:dyDescent="0.3">
      <c r="A16" s="155"/>
      <c r="B16" s="156"/>
      <c r="C16" s="156"/>
      <c r="D16" s="159"/>
      <c r="E16" s="160"/>
      <c r="F16" s="175"/>
      <c r="G16" s="36"/>
    </row>
    <row r="17" spans="1:7" ht="3.95" customHeight="1" thickBot="1" x14ac:dyDescent="0.3">
      <c r="A17" s="19"/>
      <c r="B17" s="15"/>
      <c r="C17" s="15"/>
      <c r="D17" s="15"/>
      <c r="E17" s="15"/>
      <c r="F17" s="17"/>
      <c r="G17" s="36"/>
    </row>
    <row r="18" spans="1:7" ht="15" customHeight="1" x14ac:dyDescent="0.25">
      <c r="A18" s="149" t="s">
        <v>2</v>
      </c>
      <c r="B18" s="150"/>
      <c r="C18" s="150"/>
      <c r="D18" s="161" t="s">
        <v>5</v>
      </c>
      <c r="E18" s="162"/>
      <c r="F18" s="176">
        <f>IF(D18=Dropdown!A7,-30,(IF(D18=Dropdown!A8,0,(IF(D18=Dropdown!A9,30,"&lt;-- Auswahl treffen")))))</f>
        <v>30</v>
      </c>
      <c r="G18" s="39"/>
    </row>
    <row r="19" spans="1:7" ht="15" customHeight="1" thickBot="1" x14ac:dyDescent="0.3">
      <c r="A19" s="149"/>
      <c r="B19" s="150"/>
      <c r="C19" s="150"/>
      <c r="D19" s="159"/>
      <c r="E19" s="160"/>
      <c r="F19" s="176"/>
      <c r="G19" s="39"/>
    </row>
    <row r="20" spans="1:7" ht="3.95" customHeight="1" thickBot="1" x14ac:dyDescent="0.3">
      <c r="A20" s="19"/>
      <c r="B20" s="15"/>
      <c r="C20" s="15"/>
      <c r="D20" s="15"/>
      <c r="E20" s="15"/>
      <c r="F20" s="17"/>
      <c r="G20" s="36"/>
    </row>
    <row r="21" spans="1:7" ht="15" customHeight="1" x14ac:dyDescent="0.25">
      <c r="A21" s="149" t="s">
        <v>74</v>
      </c>
      <c r="B21" s="150"/>
      <c r="C21" s="163"/>
      <c r="D21" s="161" t="s">
        <v>7</v>
      </c>
      <c r="E21" s="162"/>
      <c r="F21" s="177" t="str">
        <f>IF(D21=Dropdown!A13," ",(IF(D21=Dropdown!A14," ",(IF(D21=Dropdown!A15," ",(IF(D21=Dropdown!A16," ","&lt;-- Auswahl treffen")))))))</f>
        <v xml:space="preserve"> </v>
      </c>
      <c r="G21" s="39"/>
    </row>
    <row r="22" spans="1:7" ht="15" customHeight="1" x14ac:dyDescent="0.25">
      <c r="A22" s="149"/>
      <c r="B22" s="150"/>
      <c r="C22" s="163"/>
      <c r="D22" s="157"/>
      <c r="E22" s="158"/>
      <c r="F22" s="177"/>
      <c r="G22" s="39"/>
    </row>
    <row r="23" spans="1:7" ht="3.95" customHeight="1" x14ac:dyDescent="0.25">
      <c r="A23" s="19"/>
      <c r="B23" s="15"/>
      <c r="C23" s="15"/>
      <c r="D23" s="31"/>
      <c r="E23" s="32"/>
      <c r="F23" s="17"/>
      <c r="G23" s="36"/>
    </row>
    <row r="24" spans="1:7" ht="15" customHeight="1" x14ac:dyDescent="0.25">
      <c r="A24" s="155" t="s">
        <v>8</v>
      </c>
      <c r="B24" s="156"/>
      <c r="C24" s="156"/>
      <c r="D24" s="157">
        <v>2.5</v>
      </c>
      <c r="E24" s="158"/>
      <c r="F24" s="176">
        <f>IF(D24&lt;0,"Ungültiger Wert",(IF(D21=Dropdown!A13,(IF(D24=0,"&lt;-- Humus eingeben",(IF((D24&gt;0)*AND(D24&lt;1.5),20,(IF((D24&gt;=1.5)*AND(D24&lt;=2.5),0,-40)))))),(IF(D21=Dropdown!A14,(IF(D24&lt;=0,"&lt;-- Humus eingeben",(IF((D24&gt;0)*AND(D24&lt;1.8),20,(IF((D24&gt;=1.8)*AND(D24&lt;=3),0,-40)))))),(IF(D21=Dropdown!A15,(IF(D24&lt;=0,"&lt;-- Humus eingeben",(IF((D24&gt;0)*AND(D24&lt;4),0,-40)))),(IF(D21=Dropdown!A16,(IF(D24&lt;=0,"Humus eingeben",(IF((D24&gt;0)*AND(D24&lt;7),0,-40)))),"Auswahl Bodenart treffen")))))))))</f>
        <v>0</v>
      </c>
      <c r="G24" s="39"/>
    </row>
    <row r="25" spans="1:7" ht="15" customHeight="1" thickBot="1" x14ac:dyDescent="0.3">
      <c r="A25" s="155"/>
      <c r="B25" s="156"/>
      <c r="C25" s="156"/>
      <c r="D25" s="159"/>
      <c r="E25" s="160"/>
      <c r="F25" s="176"/>
      <c r="G25" s="39"/>
    </row>
    <row r="26" spans="1:7" ht="3.95" customHeight="1" thickBot="1" x14ac:dyDescent="0.3">
      <c r="A26" s="19"/>
      <c r="B26" s="15"/>
      <c r="C26" s="15"/>
      <c r="D26" s="15"/>
      <c r="E26" s="15"/>
      <c r="F26" s="17"/>
      <c r="G26" s="36"/>
    </row>
    <row r="27" spans="1:7" ht="15" customHeight="1" x14ac:dyDescent="0.25">
      <c r="A27" s="178" t="s">
        <v>77</v>
      </c>
      <c r="B27" s="179"/>
      <c r="C27" s="187"/>
      <c r="D27" s="161" t="s">
        <v>75</v>
      </c>
      <c r="E27" s="162"/>
      <c r="F27" s="177" t="str">
        <f>IF(D27&lt;=0,"&lt;-- Auswahl treffen"," ")</f>
        <v xml:space="preserve"> </v>
      </c>
      <c r="G27" s="39"/>
    </row>
    <row r="28" spans="1:7" ht="15" customHeight="1" x14ac:dyDescent="0.25">
      <c r="A28" s="178"/>
      <c r="B28" s="179"/>
      <c r="C28" s="187"/>
      <c r="D28" s="157"/>
      <c r="E28" s="158"/>
      <c r="F28" s="177"/>
      <c r="G28" s="39"/>
    </row>
    <row r="29" spans="1:7" ht="3.95" customHeight="1" x14ac:dyDescent="0.25">
      <c r="A29" s="178"/>
      <c r="B29" s="179"/>
      <c r="C29" s="15"/>
      <c r="D29" s="31"/>
      <c r="E29" s="32"/>
      <c r="F29" s="17"/>
      <c r="G29" s="36"/>
    </row>
    <row r="30" spans="1:7" ht="15" customHeight="1" x14ac:dyDescent="0.25">
      <c r="A30" s="178"/>
      <c r="B30" s="179"/>
      <c r="C30" s="188"/>
      <c r="D30" s="157" t="s">
        <v>15</v>
      </c>
      <c r="E30" s="158"/>
      <c r="F30" s="176">
        <f>IF(D27=0,"Beide Felder Begrünung ausfüllen",((IF(D27=Dropdown!A31,(IF(D30&lt;=0,"&lt;-- Auswahl treffen",(IF(D30=Dropdown!A20,0,(IF(D30=Dropdown!A21,20,IF(D30=Dropdown!A22,0,IF(D30=Dropdown!A23,0,IF(D30=Dropdown!A24,-15,IF(D30=Dropdown!A25,-20,-40)))))))))),(IF(D30&lt;=0,"&lt;-- Auswahl treffen",(IF(D30=Dropdown!A20,0,(IF(D30=Dropdown!A21,40,IF(D30=Dropdown!A22,0,IF(D30=Dropdown!A23,0,IF(D30=Dropdown!A24,-30,IF(D30=Dropdown!A25,-40,-80))))))))))))))</f>
        <v>0</v>
      </c>
      <c r="G30" s="39"/>
    </row>
    <row r="31" spans="1:7" ht="15" customHeight="1" thickBot="1" x14ac:dyDescent="0.3">
      <c r="A31" s="178"/>
      <c r="B31" s="179"/>
      <c r="C31" s="188"/>
      <c r="D31" s="159"/>
      <c r="E31" s="160"/>
      <c r="F31" s="176"/>
      <c r="G31" s="39"/>
    </row>
    <row r="32" spans="1:7" ht="3.95" customHeight="1" thickBot="1" x14ac:dyDescent="0.3">
      <c r="A32" s="20"/>
      <c r="B32" s="21"/>
      <c r="C32" s="15"/>
      <c r="D32" s="15"/>
      <c r="E32" s="15"/>
      <c r="F32" s="17"/>
      <c r="G32" s="36"/>
    </row>
    <row r="33" spans="1:7" ht="15" customHeight="1" x14ac:dyDescent="0.25">
      <c r="A33" s="178" t="s">
        <v>16</v>
      </c>
      <c r="B33" s="179"/>
      <c r="C33" s="187"/>
      <c r="D33" s="180" t="s">
        <v>34</v>
      </c>
      <c r="E33" s="181"/>
      <c r="F33" s="176">
        <f>IF(D33&lt;=0,"&lt;-- Auswahl treffen",(IF(D33=Dropdown!A35,0,(IF(D33=Dropdown!A36,-20,(IF(D33=Dropdown!A37,-10,(IF(D33=Dropdown!A38,-50,(IF(D33=Dropdown!A39,-25,(IF(D33=Dropdown!A40,-100,(IF(D33=Dropdown!A41,-50,(IF(D33=Dropdown!A42,-35,-60)))))))))))))))))</f>
        <v>0</v>
      </c>
      <c r="G33" s="39"/>
    </row>
    <row r="34" spans="1:7" ht="15" customHeight="1" thickBot="1" x14ac:dyDescent="0.3">
      <c r="A34" s="178"/>
      <c r="B34" s="179"/>
      <c r="C34" s="187"/>
      <c r="D34" s="182"/>
      <c r="E34" s="183"/>
      <c r="F34" s="176"/>
      <c r="G34" s="39"/>
    </row>
    <row r="35" spans="1:7" ht="3.95" customHeight="1" thickBot="1" x14ac:dyDescent="0.3">
      <c r="A35" s="22"/>
      <c r="B35" s="23"/>
      <c r="C35" s="15"/>
      <c r="D35" s="2"/>
      <c r="E35" s="2"/>
      <c r="F35" s="17"/>
      <c r="G35" s="36"/>
    </row>
    <row r="36" spans="1:7" ht="15" customHeight="1" x14ac:dyDescent="0.25">
      <c r="A36" s="178" t="s">
        <v>33</v>
      </c>
      <c r="B36" s="179"/>
      <c r="C36" s="15"/>
      <c r="D36" s="161" t="s">
        <v>32</v>
      </c>
      <c r="E36" s="162"/>
      <c r="F36" s="176">
        <f>IF(D36&lt;=0,"&lt;-- Auswahl treffen",(IF(D36=Dropdown!A47,-20,(IF(D36=Dropdown!A48,-10,0)))))</f>
        <v>0</v>
      </c>
      <c r="G36" s="39"/>
    </row>
    <row r="37" spans="1:7" ht="15" customHeight="1" thickBot="1" x14ac:dyDescent="0.3">
      <c r="A37" s="178"/>
      <c r="B37" s="179"/>
      <c r="C37" s="15"/>
      <c r="D37" s="159"/>
      <c r="E37" s="160"/>
      <c r="F37" s="176"/>
      <c r="G37" s="39"/>
    </row>
    <row r="38" spans="1:7" ht="3.95" customHeight="1" thickBot="1" x14ac:dyDescent="0.3">
      <c r="A38" s="24"/>
      <c r="B38" s="25"/>
      <c r="C38" s="15"/>
      <c r="D38" s="69"/>
      <c r="E38" s="69"/>
      <c r="F38" s="17"/>
      <c r="G38" s="36"/>
    </row>
    <row r="39" spans="1:7" ht="19.5" customHeight="1" x14ac:dyDescent="0.25">
      <c r="A39" s="178" t="s">
        <v>17</v>
      </c>
      <c r="B39" s="179"/>
      <c r="C39" s="179"/>
      <c r="D39" s="161" t="s">
        <v>18</v>
      </c>
      <c r="E39" s="162"/>
      <c r="F39" s="176">
        <f>IF(D39&lt;=0,"&lt;-- Auswahl treffen",(IF(D39=Dropdown!A53,-20,(IF(D39=Dropdown!A54,-10,0)))))</f>
        <v>0</v>
      </c>
      <c r="G39" s="39"/>
    </row>
    <row r="40" spans="1:7" ht="11.45" customHeight="1" thickBot="1" x14ac:dyDescent="0.3">
      <c r="A40" s="178"/>
      <c r="B40" s="179"/>
      <c r="C40" s="179"/>
      <c r="D40" s="159"/>
      <c r="E40" s="160"/>
      <c r="F40" s="176"/>
      <c r="G40" s="39"/>
    </row>
    <row r="41" spans="1:7" ht="3.95" customHeight="1" x14ac:dyDescent="0.25">
      <c r="A41" s="20"/>
      <c r="B41" s="21"/>
      <c r="C41" s="15"/>
      <c r="D41" s="69"/>
      <c r="E41" s="69"/>
      <c r="F41" s="68"/>
      <c r="G41" s="39"/>
    </row>
    <row r="42" spans="1:7" ht="19.5" customHeight="1" thickBot="1" x14ac:dyDescent="0.35">
      <c r="A42" s="185" t="s">
        <v>39</v>
      </c>
      <c r="B42" s="186"/>
      <c r="C42" s="186"/>
      <c r="D42" s="186"/>
      <c r="E42" s="28"/>
      <c r="F42" s="26">
        <f>(IF(((D15&gt;0)*AND(D18&gt;0)*AND(D21&gt;0)*AND(D24&gt;0)*AND(D27&gt;0)*AND(D30&gt;0)*AND(D33&gt;0)*AND(D36&gt;0)*AND(D39&gt;0)),(IF(SUM(F13:F39)&gt;80,"Max. zulässiger Wert:  80 ",(IF(SUM(F13:F39)&lt;0,0,SUM(F13:F39))))),"Bitte alle Felder ausfüllen"))</f>
        <v>70</v>
      </c>
      <c r="G42" s="40"/>
    </row>
    <row r="43" spans="1:7" ht="24" customHeight="1" thickBot="1" x14ac:dyDescent="0.35">
      <c r="A43" s="29" t="s">
        <v>28</v>
      </c>
      <c r="B43" s="33"/>
      <c r="C43" s="16" t="s">
        <v>29</v>
      </c>
      <c r="D43" s="173"/>
      <c r="E43" s="174"/>
      <c r="F43" s="30" t="str">
        <f>(IF(D39&lt;=0,"",(IF(D36&lt;=0,"",(IF(D33&lt;=0,"",(IF(D30&lt;=0," ",(IF(D27&lt;=0,"",(IF(D24&lt;=0," ",(IF(D21&lt;=0," ",(IF(D18&lt;=0," ",(IF(D15&lt;=0," ",(IF(D10=Dropdown!C30,(IF(F42&gt;=50,"Max. 150 kg ges.-N organisch in 3 Jahren","")),(IF(F42&gt;=80,"Max. 240 kg ges.-N organisch in 3 Jahren",""))))))))))))))))))))))</f>
        <v>Max. 150 kg ges.-N organisch in 3 Jahren</v>
      </c>
      <c r="G43" s="41"/>
    </row>
    <row r="44" spans="1:7" ht="9.75" customHeight="1" thickBot="1" x14ac:dyDescent="0.3">
      <c r="A44" s="55"/>
      <c r="B44" s="56"/>
      <c r="C44" s="56"/>
      <c r="D44" s="53" t="s">
        <v>79</v>
      </c>
      <c r="E44" s="56"/>
      <c r="F44" s="54" t="s">
        <v>135</v>
      </c>
      <c r="G44" s="43"/>
    </row>
    <row r="45" spans="1:7" x14ac:dyDescent="0.25">
      <c r="G45" s="36"/>
    </row>
    <row r="46" spans="1:7" x14ac:dyDescent="0.25">
      <c r="A46" s="97"/>
      <c r="B46" s="98"/>
      <c r="C46" s="49"/>
      <c r="F46" s="99"/>
    </row>
    <row r="47" spans="1:7" x14ac:dyDescent="0.25">
      <c r="A47" s="49"/>
      <c r="B47" s="49"/>
      <c r="C47" s="49"/>
    </row>
    <row r="48" spans="1:7" x14ac:dyDescent="0.25">
      <c r="A48" s="101"/>
    </row>
    <row r="49" spans="1:1" x14ac:dyDescent="0.25">
      <c r="A49" s="101"/>
    </row>
    <row r="50" spans="1:1" x14ac:dyDescent="0.25">
      <c r="A50" s="101"/>
    </row>
    <row r="51" spans="1:1" x14ac:dyDescent="0.25">
      <c r="A51" s="101"/>
    </row>
    <row r="52" spans="1:1" x14ac:dyDescent="0.25">
      <c r="A52" s="101"/>
    </row>
    <row r="53" spans="1:1" x14ac:dyDescent="0.25">
      <c r="A53" s="101"/>
    </row>
    <row r="54" spans="1:1" x14ac:dyDescent="0.25">
      <c r="A54" s="101"/>
    </row>
    <row r="55" spans="1:1" x14ac:dyDescent="0.25">
      <c r="A55" s="101"/>
    </row>
    <row r="56" spans="1:1" x14ac:dyDescent="0.25">
      <c r="A56" s="101"/>
    </row>
    <row r="57" spans="1:1" x14ac:dyDescent="0.25">
      <c r="A57" s="101"/>
    </row>
    <row r="58" spans="1:1" x14ac:dyDescent="0.25">
      <c r="A58" s="101"/>
    </row>
    <row r="59" spans="1:1" x14ac:dyDescent="0.25">
      <c r="A59" s="101"/>
    </row>
    <row r="60" spans="1:1" x14ac:dyDescent="0.25">
      <c r="A60" s="101"/>
    </row>
    <row r="61" spans="1:1" x14ac:dyDescent="0.25">
      <c r="A61" s="101"/>
    </row>
    <row r="62" spans="1:1" x14ac:dyDescent="0.25">
      <c r="A62" s="101"/>
    </row>
    <row r="63" spans="1:1" x14ac:dyDescent="0.25">
      <c r="A63" s="101"/>
    </row>
    <row r="64" spans="1:1" x14ac:dyDescent="0.25">
      <c r="A64" s="101"/>
    </row>
    <row r="65" spans="1:1" x14ac:dyDescent="0.25">
      <c r="A65" s="101"/>
    </row>
    <row r="66" spans="1:1" x14ac:dyDescent="0.25">
      <c r="A66" s="101"/>
    </row>
    <row r="67" spans="1:1" x14ac:dyDescent="0.25">
      <c r="A67" s="101"/>
    </row>
    <row r="68" spans="1:1" x14ac:dyDescent="0.25">
      <c r="A68" s="101"/>
    </row>
    <row r="69" spans="1:1" x14ac:dyDescent="0.25">
      <c r="A69" s="101"/>
    </row>
    <row r="70" spans="1:1" x14ac:dyDescent="0.25">
      <c r="A70" s="101"/>
    </row>
    <row r="71" spans="1:1" x14ac:dyDescent="0.25">
      <c r="A71" s="101"/>
    </row>
    <row r="72" spans="1:1" x14ac:dyDescent="0.25">
      <c r="A72" s="101"/>
    </row>
    <row r="73" spans="1:1" x14ac:dyDescent="0.25">
      <c r="A73" s="101"/>
    </row>
    <row r="74" spans="1:1" x14ac:dyDescent="0.25">
      <c r="A74" s="101"/>
    </row>
    <row r="75" spans="1:1" x14ac:dyDescent="0.25">
      <c r="A75" s="101"/>
    </row>
    <row r="76" spans="1:1" x14ac:dyDescent="0.25">
      <c r="A76" s="101"/>
    </row>
    <row r="77" spans="1:1" x14ac:dyDescent="0.25">
      <c r="A77" s="101"/>
    </row>
    <row r="78" spans="1:1" x14ac:dyDescent="0.25">
      <c r="A78" s="101"/>
    </row>
    <row r="79" spans="1:1" x14ac:dyDescent="0.25">
      <c r="A79" s="101"/>
    </row>
    <row r="80" spans="1:1" x14ac:dyDescent="0.25">
      <c r="A80" s="101"/>
    </row>
    <row r="81" spans="1:1" x14ac:dyDescent="0.25">
      <c r="A81" s="101"/>
    </row>
  </sheetData>
  <sheetProtection password="E570" sheet="1" objects="1" scenarios="1" selectLockedCells="1"/>
  <mergeCells count="41">
    <mergeCell ref="A36:B37"/>
    <mergeCell ref="D33:E34"/>
    <mergeCell ref="D13:E13"/>
    <mergeCell ref="F27:F28"/>
    <mergeCell ref="A42:D42"/>
    <mergeCell ref="F30:F31"/>
    <mergeCell ref="F36:F37"/>
    <mergeCell ref="A39:C40"/>
    <mergeCell ref="D39:E40"/>
    <mergeCell ref="F39:F40"/>
    <mergeCell ref="C33:C34"/>
    <mergeCell ref="A33:B34"/>
    <mergeCell ref="C30:C31"/>
    <mergeCell ref="A15:C16"/>
    <mergeCell ref="C27:C28"/>
    <mergeCell ref="A27:B31"/>
    <mergeCell ref="D43:E43"/>
    <mergeCell ref="F15:F16"/>
    <mergeCell ref="F24:F25"/>
    <mergeCell ref="F18:F19"/>
    <mergeCell ref="F21:F22"/>
    <mergeCell ref="F33:F34"/>
    <mergeCell ref="D36:E37"/>
    <mergeCell ref="D30:E31"/>
    <mergeCell ref="D15:E16"/>
    <mergeCell ref="D27:E28"/>
    <mergeCell ref="A1:E2"/>
    <mergeCell ref="A13:C13"/>
    <mergeCell ref="B6:C6"/>
    <mergeCell ref="B3:C3"/>
    <mergeCell ref="B4:C4"/>
    <mergeCell ref="B5:C5"/>
    <mergeCell ref="A18:C19"/>
    <mergeCell ref="A10:C11"/>
    <mergeCell ref="D10:E11"/>
    <mergeCell ref="A24:C25"/>
    <mergeCell ref="D24:E25"/>
    <mergeCell ref="D18:E19"/>
    <mergeCell ref="A21:B22"/>
    <mergeCell ref="C21:C22"/>
    <mergeCell ref="D21:E22"/>
  </mergeCells>
  <dataValidations count="6">
    <dataValidation type="list" allowBlank="1" showInputMessage="1" showErrorMessage="1" sqref="D18">
      <formula1>Rebenwachstum</formula1>
    </dataValidation>
    <dataValidation type="list" allowBlank="1" showInputMessage="1" showErrorMessage="1" sqref="D30">
      <formula1>DauerbegrünungohneLeguminosen</formula1>
    </dataValidation>
    <dataValidation type="list" allowBlank="1" showInputMessage="1" showErrorMessage="1" sqref="D27">
      <formula1>Gassenanzahl</formula1>
    </dataValidation>
    <dataValidation type="list" allowBlank="1" showInputMessage="1" showErrorMessage="1" sqref="D39:E40">
      <formula1>Abdeckung</formula1>
    </dataValidation>
    <dataValidation type="list" allowBlank="1" showInputMessage="1" showErrorMessage="1" sqref="D36:E37">
      <formula1>Begrünung_Sommer</formula1>
    </dataValidation>
    <dataValidation type="list" allowBlank="1" showInputMessage="1" showErrorMessage="1" sqref="D33:E34">
      <formula1>Leguminosen_Bearbeitung</formula1>
    </dataValidation>
  </dataValidations>
  <hyperlinks>
    <hyperlink ref="D8" location="Grunddaten!C11" display="wechsel zu Grunddaten"/>
  </hyperlinks>
  <pageMargins left="0.23622047244094491" right="0.23622047244094491" top="0.55118110236220474" bottom="0.6889763779527559" header="0.31496062992125984" footer="0.31496062992125984"/>
  <pageSetup paperSize="9"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Dropdown!$A$13:$A$16</xm:f>
          </x14:formula1>
          <xm:sqref>D21:E22</xm:sqref>
        </x14:dataValidation>
        <x14:dataValidation type="list" allowBlank="1" showInputMessage="1" showErrorMessage="1">
          <x14:formula1>
            <xm:f>Dropdown!$C$30:$C$31</xm:f>
          </x14:formula1>
          <xm:sqref>D10:E11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1"/>
  <sheetViews>
    <sheetView zoomScaleNormal="100" workbookViewId="0">
      <selection activeCell="D8" sqref="D8"/>
    </sheetView>
  </sheetViews>
  <sheetFormatPr baseColWidth="10" defaultRowHeight="15" x14ac:dyDescent="0.25"/>
  <cols>
    <col min="1" max="1" width="8" style="77" customWidth="1"/>
    <col min="2" max="2" width="21.85546875" style="77" customWidth="1"/>
    <col min="3" max="3" width="23.85546875" style="77" customWidth="1"/>
    <col min="4" max="4" width="20.42578125" style="77" customWidth="1"/>
    <col min="5" max="5" width="31.42578125" style="77" customWidth="1"/>
    <col min="6" max="6" width="35.85546875" style="86" customWidth="1"/>
    <col min="7" max="7" width="0.7109375" style="100" customWidth="1"/>
    <col min="8" max="16384" width="11.42578125" style="77"/>
  </cols>
  <sheetData>
    <row r="1" spans="1:7" s="94" customFormat="1" ht="15" customHeight="1" x14ac:dyDescent="0.3">
      <c r="A1" s="131" t="s">
        <v>0</v>
      </c>
      <c r="B1" s="132"/>
      <c r="C1" s="132"/>
      <c r="D1" s="132"/>
      <c r="E1" s="132"/>
      <c r="F1" s="3" t="s">
        <v>22</v>
      </c>
      <c r="G1" s="35"/>
    </row>
    <row r="2" spans="1:7" s="94" customFormat="1" ht="15" customHeight="1" thickBot="1" x14ac:dyDescent="0.35">
      <c r="A2" s="133"/>
      <c r="B2" s="134"/>
      <c r="C2" s="134"/>
      <c r="D2" s="134"/>
      <c r="E2" s="134"/>
      <c r="F2" s="4" t="s">
        <v>23</v>
      </c>
      <c r="G2" s="35"/>
    </row>
    <row r="3" spans="1:7" ht="15" customHeight="1" thickBot="1" x14ac:dyDescent="0.3">
      <c r="A3" s="5" t="s">
        <v>20</v>
      </c>
      <c r="B3" s="167" t="str">
        <f>IF(Grunddaten!C3&lt;=0," ",Grunddaten!C3)</f>
        <v xml:space="preserve"> </v>
      </c>
      <c r="C3" s="168"/>
      <c r="D3" s="8" t="s">
        <v>19</v>
      </c>
      <c r="E3" s="107">
        <f>IF(Grunddaten!F3&lt;=0," ",Grunddaten!F3)</f>
        <v>2018</v>
      </c>
      <c r="F3" s="4" t="s">
        <v>24</v>
      </c>
      <c r="G3" s="35"/>
    </row>
    <row r="4" spans="1:7" ht="15" customHeight="1" thickBot="1" x14ac:dyDescent="0.3">
      <c r="A4" s="5"/>
      <c r="B4" s="169" t="str">
        <f>IF(Grunddaten!C4&lt;=0," ",Grunddaten!C4)</f>
        <v xml:space="preserve"> </v>
      </c>
      <c r="C4" s="170"/>
      <c r="D4" s="6"/>
      <c r="E4" s="7"/>
      <c r="F4" s="4" t="s">
        <v>25</v>
      </c>
      <c r="G4" s="35"/>
    </row>
    <row r="5" spans="1:7" ht="15" customHeight="1" thickBot="1" x14ac:dyDescent="0.3">
      <c r="A5" s="5"/>
      <c r="B5" s="171" t="str">
        <f>IF(Grunddaten!C5&lt;=0," ",Grunddaten!C5)</f>
        <v xml:space="preserve"> </v>
      </c>
      <c r="C5" s="172"/>
      <c r="D5" s="8" t="s">
        <v>26</v>
      </c>
      <c r="E5" s="107" t="str">
        <f>IF(Grunddaten!C13&lt;=0," ",Grunddaten!C13)</f>
        <v xml:space="preserve"> </v>
      </c>
      <c r="F5" s="4"/>
      <c r="G5" s="35"/>
    </row>
    <row r="6" spans="1:7" ht="3.95" customHeight="1" thickBot="1" x14ac:dyDescent="0.3">
      <c r="A6" s="9"/>
      <c r="B6" s="166"/>
      <c r="C6" s="166"/>
      <c r="D6" s="10"/>
      <c r="E6" s="11"/>
      <c r="F6" s="12"/>
      <c r="G6" s="42"/>
    </row>
    <row r="7" spans="1:7" ht="6" customHeight="1" x14ac:dyDescent="0.25">
      <c r="A7" s="13"/>
      <c r="B7" s="14"/>
      <c r="C7" s="15"/>
      <c r="D7" s="16"/>
      <c r="E7" s="16"/>
      <c r="F7" s="17"/>
      <c r="G7" s="36"/>
    </row>
    <row r="8" spans="1:7" ht="14.1" customHeight="1" x14ac:dyDescent="0.25">
      <c r="A8" s="47"/>
      <c r="B8" s="48"/>
      <c r="C8" s="15"/>
      <c r="D8" s="93" t="str">
        <f>'Bew.-Einh. 1'!$D$8</f>
        <v>wechseln zu Grunddaten</v>
      </c>
      <c r="E8" s="82"/>
      <c r="F8" s="18" t="s">
        <v>27</v>
      </c>
      <c r="G8" s="37"/>
    </row>
    <row r="9" spans="1:7" ht="3.95" customHeight="1" thickBot="1" x14ac:dyDescent="0.3">
      <c r="A9" s="47"/>
      <c r="B9" s="48"/>
      <c r="C9" s="15"/>
      <c r="D9" s="125"/>
      <c r="E9" s="82"/>
      <c r="F9" s="18"/>
      <c r="G9" s="37"/>
    </row>
    <row r="10" spans="1:7" ht="14.1" customHeight="1" x14ac:dyDescent="0.25">
      <c r="A10" s="149" t="s">
        <v>139</v>
      </c>
      <c r="B10" s="150"/>
      <c r="C10" s="150"/>
      <c r="D10" s="151" t="s">
        <v>137</v>
      </c>
      <c r="E10" s="152"/>
      <c r="F10" s="18"/>
      <c r="G10" s="37"/>
    </row>
    <row r="11" spans="1:7" ht="14.1" customHeight="1" thickBot="1" x14ac:dyDescent="0.3">
      <c r="A11" s="149"/>
      <c r="B11" s="150"/>
      <c r="C11" s="150"/>
      <c r="D11" s="153"/>
      <c r="E11" s="154"/>
      <c r="F11" s="18"/>
      <c r="G11" s="37"/>
    </row>
    <row r="12" spans="1:7" ht="3.95" customHeight="1" x14ac:dyDescent="0.25">
      <c r="A12" s="19"/>
      <c r="B12" s="15"/>
      <c r="C12" s="15"/>
      <c r="D12" s="50"/>
      <c r="E12" s="50"/>
      <c r="F12" s="17"/>
      <c r="G12" s="36"/>
    </row>
    <row r="13" spans="1:7" x14ac:dyDescent="0.25">
      <c r="A13" s="164" t="s">
        <v>1</v>
      </c>
      <c r="B13" s="165"/>
      <c r="C13" s="165"/>
      <c r="D13" s="184"/>
      <c r="E13" s="184"/>
      <c r="F13" s="27">
        <v>40</v>
      </c>
      <c r="G13" s="38"/>
    </row>
    <row r="14" spans="1:7" ht="3.95" customHeight="1" thickBot="1" x14ac:dyDescent="0.3">
      <c r="A14" s="95"/>
      <c r="B14" s="96"/>
      <c r="C14" s="15"/>
      <c r="D14" s="15"/>
      <c r="E14" s="15"/>
      <c r="F14" s="17"/>
      <c r="G14" s="36"/>
    </row>
    <row r="15" spans="1:7" ht="15" customHeight="1" x14ac:dyDescent="0.25">
      <c r="A15" s="155" t="s">
        <v>21</v>
      </c>
      <c r="B15" s="156"/>
      <c r="C15" s="156"/>
      <c r="D15" s="161">
        <v>5</v>
      </c>
      <c r="E15" s="162"/>
      <c r="F15" s="175">
        <f>IF(D15&lt;0,"Ungültiger Wert",IF(D15=0,"&lt;-- Traubenertrag eintragen",IF(D15&gt;14,10,0)))</f>
        <v>0</v>
      </c>
      <c r="G15" s="36"/>
    </row>
    <row r="16" spans="1:7" ht="15" customHeight="1" thickBot="1" x14ac:dyDescent="0.3">
      <c r="A16" s="155"/>
      <c r="B16" s="156"/>
      <c r="C16" s="156"/>
      <c r="D16" s="159"/>
      <c r="E16" s="160"/>
      <c r="F16" s="175"/>
      <c r="G16" s="36"/>
    </row>
    <row r="17" spans="1:7" ht="3.95" customHeight="1" thickBot="1" x14ac:dyDescent="0.3">
      <c r="A17" s="19"/>
      <c r="B17" s="15"/>
      <c r="C17" s="15"/>
      <c r="D17" s="15"/>
      <c r="E17" s="15"/>
      <c r="F17" s="17"/>
      <c r="G17" s="36"/>
    </row>
    <row r="18" spans="1:7" ht="15" customHeight="1" x14ac:dyDescent="0.25">
      <c r="A18" s="149" t="s">
        <v>2</v>
      </c>
      <c r="B18" s="150"/>
      <c r="C18" s="150"/>
      <c r="D18" s="161" t="s">
        <v>4</v>
      </c>
      <c r="E18" s="162"/>
      <c r="F18" s="176">
        <f>IF(D18=Dropdown!A7,-30,(IF(D18=Dropdown!A8,0,(IF(D18=Dropdown!A9,30,"&lt;-- Auswahl treffen")))))</f>
        <v>0</v>
      </c>
      <c r="G18" s="39"/>
    </row>
    <row r="19" spans="1:7" ht="15" customHeight="1" thickBot="1" x14ac:dyDescent="0.3">
      <c r="A19" s="149"/>
      <c r="B19" s="150"/>
      <c r="C19" s="150"/>
      <c r="D19" s="159"/>
      <c r="E19" s="160"/>
      <c r="F19" s="176"/>
      <c r="G19" s="39"/>
    </row>
    <row r="20" spans="1:7" ht="3.95" customHeight="1" thickBot="1" x14ac:dyDescent="0.3">
      <c r="A20" s="19"/>
      <c r="B20" s="15"/>
      <c r="C20" s="15"/>
      <c r="D20" s="15"/>
      <c r="E20" s="15"/>
      <c r="F20" s="17"/>
      <c r="G20" s="36"/>
    </row>
    <row r="21" spans="1:7" ht="15" customHeight="1" x14ac:dyDescent="0.25">
      <c r="A21" s="149" t="s">
        <v>74</v>
      </c>
      <c r="B21" s="150"/>
      <c r="C21" s="163"/>
      <c r="D21" s="161" t="s">
        <v>7</v>
      </c>
      <c r="E21" s="162"/>
      <c r="F21" s="177" t="str">
        <f>IF(D21=Dropdown!A13," ",(IF(D21=Dropdown!A14," ",(IF(D21=Dropdown!A15," ",(IF(D21=Dropdown!A16," ","&lt;-- Auswahl treffen")))))))</f>
        <v xml:space="preserve"> </v>
      </c>
      <c r="G21" s="39"/>
    </row>
    <row r="22" spans="1:7" ht="15" customHeight="1" x14ac:dyDescent="0.25">
      <c r="A22" s="149"/>
      <c r="B22" s="150"/>
      <c r="C22" s="163"/>
      <c r="D22" s="157"/>
      <c r="E22" s="158"/>
      <c r="F22" s="177"/>
      <c r="G22" s="39"/>
    </row>
    <row r="23" spans="1:7" ht="3.95" customHeight="1" x14ac:dyDescent="0.25">
      <c r="A23" s="19"/>
      <c r="B23" s="15"/>
      <c r="C23" s="15"/>
      <c r="D23" s="31"/>
      <c r="E23" s="32"/>
      <c r="F23" s="17"/>
      <c r="G23" s="36"/>
    </row>
    <row r="24" spans="1:7" ht="15" customHeight="1" x14ac:dyDescent="0.25">
      <c r="A24" s="155" t="s">
        <v>8</v>
      </c>
      <c r="B24" s="156"/>
      <c r="C24" s="156"/>
      <c r="D24" s="157">
        <v>2.5</v>
      </c>
      <c r="E24" s="158"/>
      <c r="F24" s="176">
        <f>IF(D24&lt;0,"Ungültiger Wert",(IF(D21=Dropdown!A13,(IF(D24=0,"&lt;-- Humus eingeben",(IF((D24&gt;0)*AND(D24&lt;1.5),20,(IF((D24&gt;=1.5)*AND(D24&lt;=2.5),0,-40)))))),(IF(D21=Dropdown!A14,(IF(D24&lt;=0,"&lt;-- Humus eingeben",(IF((D24&gt;0)*AND(D24&lt;1.8),20,(IF((D24&gt;=1.8)*AND(D24&lt;=3),0,-40)))))),(IF(D21=Dropdown!A15,(IF(D24&lt;=0,"&lt;-- Humus eingeben",(IF((D24&gt;0)*AND(D24&lt;4),0,-40)))),(IF(D21=Dropdown!A16,(IF(D24&lt;=0,"Humus eingeben",(IF((D24&gt;0)*AND(D24&lt;7),0,-40)))),"Auswahl Bodenart treffen")))))))))</f>
        <v>0</v>
      </c>
      <c r="G24" s="39"/>
    </row>
    <row r="25" spans="1:7" ht="15" customHeight="1" thickBot="1" x14ac:dyDescent="0.3">
      <c r="A25" s="155"/>
      <c r="B25" s="156"/>
      <c r="C25" s="156"/>
      <c r="D25" s="159"/>
      <c r="E25" s="160"/>
      <c r="F25" s="176"/>
      <c r="G25" s="39"/>
    </row>
    <row r="26" spans="1:7" ht="3.95" customHeight="1" thickBot="1" x14ac:dyDescent="0.3">
      <c r="A26" s="19"/>
      <c r="B26" s="15"/>
      <c r="C26" s="15"/>
      <c r="D26" s="15"/>
      <c r="E26" s="15"/>
      <c r="F26" s="17"/>
      <c r="G26" s="36"/>
    </row>
    <row r="27" spans="1:7" ht="15" customHeight="1" x14ac:dyDescent="0.25">
      <c r="A27" s="178" t="s">
        <v>77</v>
      </c>
      <c r="B27" s="179"/>
      <c r="C27" s="187"/>
      <c r="D27" s="161" t="s">
        <v>75</v>
      </c>
      <c r="E27" s="162"/>
      <c r="F27" s="177" t="str">
        <f>IF(D27&lt;=0,"&lt;-- Auswahl treffen"," ")</f>
        <v xml:space="preserve"> </v>
      </c>
      <c r="G27" s="39"/>
    </row>
    <row r="28" spans="1:7" ht="15" customHeight="1" x14ac:dyDescent="0.25">
      <c r="A28" s="178"/>
      <c r="B28" s="179"/>
      <c r="C28" s="187"/>
      <c r="D28" s="157"/>
      <c r="E28" s="158"/>
      <c r="F28" s="177"/>
      <c r="G28" s="39"/>
    </row>
    <row r="29" spans="1:7" ht="3.95" customHeight="1" x14ac:dyDescent="0.25">
      <c r="A29" s="178"/>
      <c r="B29" s="179"/>
      <c r="C29" s="15"/>
      <c r="D29" s="31"/>
      <c r="E29" s="32"/>
      <c r="F29" s="17"/>
      <c r="G29" s="36"/>
    </row>
    <row r="30" spans="1:7" ht="15" customHeight="1" x14ac:dyDescent="0.25">
      <c r="A30" s="178"/>
      <c r="B30" s="179"/>
      <c r="C30" s="188"/>
      <c r="D30" s="157" t="s">
        <v>15</v>
      </c>
      <c r="E30" s="158"/>
      <c r="F30" s="176">
        <f>IF(D27=0,"Beide Felder Begrünung ausfüllen",((IF(D27=Dropdown!A31,(IF(D30&lt;=0,"&lt;-- Auswahl treffen",(IF(D30=Dropdown!A20,0,(IF(D30=Dropdown!A21,20,IF(D30=Dropdown!A22,0,IF(D30=Dropdown!A23,0,IF(D30=Dropdown!A24,-15,IF(D30=Dropdown!A25,-20,-40)))))))))),(IF(D30&lt;=0,"&lt;-- Auswahl treffen",(IF(D30=Dropdown!A20,0,(IF(D30=Dropdown!A21,40,IF(D30=Dropdown!A22,0,IF(D30=Dropdown!A23,0,IF(D30=Dropdown!A24,-30,IF(D30=Dropdown!A25,-40,-80))))))))))))))</f>
        <v>0</v>
      </c>
      <c r="G30" s="39"/>
    </row>
    <row r="31" spans="1:7" ht="15" customHeight="1" thickBot="1" x14ac:dyDescent="0.3">
      <c r="A31" s="178"/>
      <c r="B31" s="179"/>
      <c r="C31" s="188"/>
      <c r="D31" s="159"/>
      <c r="E31" s="160"/>
      <c r="F31" s="176"/>
      <c r="G31" s="39"/>
    </row>
    <row r="32" spans="1:7" ht="3.95" customHeight="1" thickBot="1" x14ac:dyDescent="0.3">
      <c r="A32" s="20"/>
      <c r="B32" s="21"/>
      <c r="C32" s="15"/>
      <c r="D32" s="15"/>
      <c r="E32" s="15"/>
      <c r="F32" s="17"/>
      <c r="G32" s="36"/>
    </row>
    <row r="33" spans="1:7" ht="15" customHeight="1" x14ac:dyDescent="0.25">
      <c r="A33" s="178" t="s">
        <v>16</v>
      </c>
      <c r="B33" s="179"/>
      <c r="C33" s="187"/>
      <c r="D33" s="180" t="s">
        <v>34</v>
      </c>
      <c r="E33" s="181"/>
      <c r="F33" s="176">
        <f>IF(D33&lt;=0,"&lt;-- Auswahl treffen",(IF(D33=Dropdown!A35,0,(IF(D33=Dropdown!A36,-20,(IF(D33=Dropdown!A37,-10,(IF(D33=Dropdown!A38,-50,(IF(D33=Dropdown!A39,-25,(IF(D33=Dropdown!A40,-100,(IF(D33=Dropdown!A41,-50,(IF(D33=Dropdown!A42,-35,-60)))))))))))))))))</f>
        <v>0</v>
      </c>
      <c r="G33" s="39"/>
    </row>
    <row r="34" spans="1:7" ht="15" customHeight="1" thickBot="1" x14ac:dyDescent="0.3">
      <c r="A34" s="178"/>
      <c r="B34" s="179"/>
      <c r="C34" s="187"/>
      <c r="D34" s="182"/>
      <c r="E34" s="183"/>
      <c r="F34" s="176"/>
      <c r="G34" s="39"/>
    </row>
    <row r="35" spans="1:7" ht="3.95" customHeight="1" thickBot="1" x14ac:dyDescent="0.3">
      <c r="A35" s="22"/>
      <c r="B35" s="23"/>
      <c r="C35" s="15"/>
      <c r="D35" s="2"/>
      <c r="E35" s="2"/>
      <c r="F35" s="17"/>
      <c r="G35" s="36"/>
    </row>
    <row r="36" spans="1:7" ht="15" customHeight="1" x14ac:dyDescent="0.25">
      <c r="A36" s="178" t="s">
        <v>33</v>
      </c>
      <c r="B36" s="179"/>
      <c r="C36" s="15"/>
      <c r="D36" s="161" t="s">
        <v>32</v>
      </c>
      <c r="E36" s="162"/>
      <c r="F36" s="176">
        <f>IF(D36&lt;=0,"&lt;-- Auswahl treffen",(IF(D36=Dropdown!A47,-20,(IF(D36=Dropdown!A48,-10,0)))))</f>
        <v>0</v>
      </c>
      <c r="G36" s="39"/>
    </row>
    <row r="37" spans="1:7" ht="15" customHeight="1" thickBot="1" x14ac:dyDescent="0.3">
      <c r="A37" s="178"/>
      <c r="B37" s="179"/>
      <c r="C37" s="15"/>
      <c r="D37" s="159"/>
      <c r="E37" s="160"/>
      <c r="F37" s="176"/>
      <c r="G37" s="39"/>
    </row>
    <row r="38" spans="1:7" ht="3.95" customHeight="1" thickBot="1" x14ac:dyDescent="0.3">
      <c r="A38" s="24"/>
      <c r="B38" s="25"/>
      <c r="C38" s="15"/>
      <c r="D38" s="69"/>
      <c r="E38" s="69"/>
      <c r="F38" s="17"/>
      <c r="G38" s="36"/>
    </row>
    <row r="39" spans="1:7" ht="19.5" customHeight="1" x14ac:dyDescent="0.25">
      <c r="A39" s="178" t="s">
        <v>17</v>
      </c>
      <c r="B39" s="179"/>
      <c r="C39" s="179"/>
      <c r="D39" s="161" t="s">
        <v>18</v>
      </c>
      <c r="E39" s="162"/>
      <c r="F39" s="176">
        <f>IF(D39&lt;=0,"&lt;-- Auswahl treffen",(IF(D39=Dropdown!A53,-20,(IF(D39=Dropdown!A54,-10,0)))))</f>
        <v>0</v>
      </c>
      <c r="G39" s="39"/>
    </row>
    <row r="40" spans="1:7" ht="11.45" customHeight="1" thickBot="1" x14ac:dyDescent="0.3">
      <c r="A40" s="178"/>
      <c r="B40" s="179"/>
      <c r="C40" s="179"/>
      <c r="D40" s="159"/>
      <c r="E40" s="160"/>
      <c r="F40" s="176"/>
      <c r="G40" s="39"/>
    </row>
    <row r="41" spans="1:7" ht="3.95" customHeight="1" x14ac:dyDescent="0.25">
      <c r="A41" s="20"/>
      <c r="B41" s="21"/>
      <c r="C41" s="15"/>
      <c r="D41" s="69"/>
      <c r="E41" s="69"/>
      <c r="F41" s="68"/>
      <c r="G41" s="39"/>
    </row>
    <row r="42" spans="1:7" ht="19.5" customHeight="1" thickBot="1" x14ac:dyDescent="0.35">
      <c r="A42" s="185" t="s">
        <v>39</v>
      </c>
      <c r="B42" s="186"/>
      <c r="C42" s="186"/>
      <c r="D42" s="186"/>
      <c r="E42" s="28"/>
      <c r="F42" s="26">
        <f>(IF(((D15&gt;0)*AND(D18&gt;0)*AND(D21&gt;0)*AND(D24&gt;0)*AND(D27&gt;0)*AND(D30&gt;0)*AND(D33&gt;0)*AND(D36&gt;0)*AND(D39&gt;0)),(IF(SUM(F13:F39)&gt;80,"Max. zulässiger Wert:  80 ",(IF(SUM(F13:F39)&lt;0,0,SUM(F13:F39))))),"Bitte alle Felder ausfüllen"))</f>
        <v>40</v>
      </c>
      <c r="G42" s="40"/>
    </row>
    <row r="43" spans="1:7" ht="24" customHeight="1" thickBot="1" x14ac:dyDescent="0.35">
      <c r="A43" s="29" t="s">
        <v>28</v>
      </c>
      <c r="B43" s="33"/>
      <c r="C43" s="16" t="s">
        <v>29</v>
      </c>
      <c r="D43" s="173"/>
      <c r="E43" s="174"/>
      <c r="F43" s="30" t="str">
        <f>(IF(D39&lt;=0,"",(IF(D36&lt;=0,"",(IF(D33&lt;=0,"",(IF(D30&lt;=0," ",(IF(D27&lt;=0,"",(IF(D24&lt;=0," ",(IF(D21&lt;=0," ",(IF(D18&lt;=0," ",(IF(D15&lt;=0," ",(IF(D10=Dropdown!C30,(IF(F42&gt;=50,"Max. 150 kg ges.-N organisch in 3 Jahren","")),(IF(F42&gt;=80,"Max. 240 kg ges.-N organisch in 3 Jahren",""))))))))))))))))))))))</f>
        <v/>
      </c>
      <c r="G43" s="41"/>
    </row>
    <row r="44" spans="1:7" ht="9.75" customHeight="1" thickBot="1" x14ac:dyDescent="0.3">
      <c r="A44" s="55"/>
      <c r="B44" s="56"/>
      <c r="C44" s="56"/>
      <c r="D44" s="53" t="s">
        <v>79</v>
      </c>
      <c r="E44" s="56"/>
      <c r="F44" s="54" t="s">
        <v>135</v>
      </c>
      <c r="G44" s="43"/>
    </row>
    <row r="45" spans="1:7" x14ac:dyDescent="0.25">
      <c r="G45" s="36"/>
    </row>
    <row r="46" spans="1:7" x14ac:dyDescent="0.25">
      <c r="A46" s="97"/>
      <c r="B46" s="98"/>
      <c r="C46" s="49"/>
      <c r="F46" s="99"/>
    </row>
    <row r="47" spans="1:7" x14ac:dyDescent="0.25">
      <c r="A47" s="49"/>
      <c r="B47" s="49"/>
      <c r="C47" s="49"/>
    </row>
    <row r="48" spans="1:7" x14ac:dyDescent="0.25">
      <c r="A48" s="101"/>
    </row>
    <row r="49" spans="1:1" x14ac:dyDescent="0.25">
      <c r="A49" s="101"/>
    </row>
    <row r="50" spans="1:1" x14ac:dyDescent="0.25">
      <c r="A50" s="101"/>
    </row>
    <row r="51" spans="1:1" x14ac:dyDescent="0.25">
      <c r="A51" s="101"/>
    </row>
    <row r="52" spans="1:1" x14ac:dyDescent="0.25">
      <c r="A52" s="101"/>
    </row>
    <row r="53" spans="1:1" x14ac:dyDescent="0.25">
      <c r="A53" s="101"/>
    </row>
    <row r="54" spans="1:1" x14ac:dyDescent="0.25">
      <c r="A54" s="101"/>
    </row>
    <row r="55" spans="1:1" x14ac:dyDescent="0.25">
      <c r="A55" s="101"/>
    </row>
    <row r="56" spans="1:1" x14ac:dyDescent="0.25">
      <c r="A56" s="101"/>
    </row>
    <row r="57" spans="1:1" x14ac:dyDescent="0.25">
      <c r="A57" s="101"/>
    </row>
    <row r="58" spans="1:1" x14ac:dyDescent="0.25">
      <c r="A58" s="101"/>
    </row>
    <row r="59" spans="1:1" x14ac:dyDescent="0.25">
      <c r="A59" s="101"/>
    </row>
    <row r="60" spans="1:1" x14ac:dyDescent="0.25">
      <c r="A60" s="101"/>
    </row>
    <row r="61" spans="1:1" x14ac:dyDescent="0.25">
      <c r="A61" s="101"/>
    </row>
    <row r="62" spans="1:1" x14ac:dyDescent="0.25">
      <c r="A62" s="101"/>
    </row>
    <row r="63" spans="1:1" x14ac:dyDescent="0.25">
      <c r="A63" s="101"/>
    </row>
    <row r="64" spans="1:1" x14ac:dyDescent="0.25">
      <c r="A64" s="101"/>
    </row>
    <row r="65" spans="1:1" x14ac:dyDescent="0.25">
      <c r="A65" s="101"/>
    </row>
    <row r="66" spans="1:1" x14ac:dyDescent="0.25">
      <c r="A66" s="101"/>
    </row>
    <row r="67" spans="1:1" x14ac:dyDescent="0.25">
      <c r="A67" s="101"/>
    </row>
    <row r="68" spans="1:1" x14ac:dyDescent="0.25">
      <c r="A68" s="101"/>
    </row>
    <row r="69" spans="1:1" x14ac:dyDescent="0.25">
      <c r="A69" s="101"/>
    </row>
    <row r="70" spans="1:1" x14ac:dyDescent="0.25">
      <c r="A70" s="101"/>
    </row>
    <row r="71" spans="1:1" x14ac:dyDescent="0.25">
      <c r="A71" s="101"/>
    </row>
    <row r="72" spans="1:1" x14ac:dyDescent="0.25">
      <c r="A72" s="101"/>
    </row>
    <row r="73" spans="1:1" x14ac:dyDescent="0.25">
      <c r="A73" s="101"/>
    </row>
    <row r="74" spans="1:1" x14ac:dyDescent="0.25">
      <c r="A74" s="101"/>
    </row>
    <row r="75" spans="1:1" x14ac:dyDescent="0.25">
      <c r="A75" s="101"/>
    </row>
    <row r="76" spans="1:1" x14ac:dyDescent="0.25">
      <c r="A76" s="101"/>
    </row>
    <row r="77" spans="1:1" x14ac:dyDescent="0.25">
      <c r="A77" s="101"/>
    </row>
    <row r="78" spans="1:1" x14ac:dyDescent="0.25">
      <c r="A78" s="101"/>
    </row>
    <row r="79" spans="1:1" x14ac:dyDescent="0.25">
      <c r="A79" s="101"/>
    </row>
    <row r="80" spans="1:1" x14ac:dyDescent="0.25">
      <c r="A80" s="101"/>
    </row>
    <row r="81" spans="1:1" x14ac:dyDescent="0.25">
      <c r="A81" s="101"/>
    </row>
  </sheetData>
  <sheetProtection password="E570" sheet="1" objects="1" scenarios="1" selectLockedCells="1"/>
  <mergeCells count="41">
    <mergeCell ref="A1:E2"/>
    <mergeCell ref="B3:C3"/>
    <mergeCell ref="B4:C4"/>
    <mergeCell ref="A13:C13"/>
    <mergeCell ref="A15:C16"/>
    <mergeCell ref="D15:E16"/>
    <mergeCell ref="F15:F16"/>
    <mergeCell ref="B5:C5"/>
    <mergeCell ref="B6:C6"/>
    <mergeCell ref="D13:E13"/>
    <mergeCell ref="A10:C11"/>
    <mergeCell ref="D10:E11"/>
    <mergeCell ref="A21:B22"/>
    <mergeCell ref="C21:C22"/>
    <mergeCell ref="D21:E22"/>
    <mergeCell ref="F21:F22"/>
    <mergeCell ref="A18:C19"/>
    <mergeCell ref="D18:E19"/>
    <mergeCell ref="F18:F19"/>
    <mergeCell ref="A33:B34"/>
    <mergeCell ref="C33:C34"/>
    <mergeCell ref="D33:E34"/>
    <mergeCell ref="F33:F34"/>
    <mergeCell ref="D24:E25"/>
    <mergeCell ref="F24:F25"/>
    <mergeCell ref="A24:C25"/>
    <mergeCell ref="A27:B31"/>
    <mergeCell ref="C27:C28"/>
    <mergeCell ref="D27:E28"/>
    <mergeCell ref="F27:F28"/>
    <mergeCell ref="C30:C31"/>
    <mergeCell ref="D30:E31"/>
    <mergeCell ref="F30:F31"/>
    <mergeCell ref="D43:E43"/>
    <mergeCell ref="A36:B37"/>
    <mergeCell ref="D36:E37"/>
    <mergeCell ref="F36:F37"/>
    <mergeCell ref="A39:C40"/>
    <mergeCell ref="D39:E40"/>
    <mergeCell ref="F39:F40"/>
    <mergeCell ref="A42:D42"/>
  </mergeCells>
  <dataValidations count="6">
    <dataValidation type="list" allowBlank="1" showInputMessage="1" showErrorMessage="1" sqref="D33:E34">
      <formula1>Leguminosen_Bearbeitung</formula1>
    </dataValidation>
    <dataValidation type="list" allowBlank="1" showInputMessage="1" showErrorMessage="1" sqref="D36:E37">
      <formula1>Begrünung_Sommer</formula1>
    </dataValidation>
    <dataValidation type="list" allowBlank="1" showInputMessage="1" showErrorMessage="1" sqref="D39:E40">
      <formula1>Abdeckung</formula1>
    </dataValidation>
    <dataValidation type="list" allowBlank="1" showInputMessage="1" showErrorMessage="1" sqref="D27">
      <formula1>Gassenanzahl</formula1>
    </dataValidation>
    <dataValidation type="list" allowBlank="1" showInputMessage="1" showErrorMessage="1" sqref="D30">
      <formula1>DauerbegrünungohneLeguminosen</formula1>
    </dataValidation>
    <dataValidation type="list" allowBlank="1" showInputMessage="1" showErrorMessage="1" sqref="D18">
      <formula1>Rebenwachstum</formula1>
    </dataValidation>
  </dataValidations>
  <hyperlinks>
    <hyperlink ref="D8" location="Grunddaten!C13" display="Grunddaten!C13"/>
  </hyperlinks>
  <pageMargins left="0.23622047244094491" right="0.23622047244094491" top="0.55118110236220474" bottom="0.6889763779527559" header="0.31496062992125984" footer="0.31496062992125984"/>
  <pageSetup paperSize="9"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Dropdown!$A$13:$A$16</xm:f>
          </x14:formula1>
          <xm:sqref>D21:E22</xm:sqref>
        </x14:dataValidation>
        <x14:dataValidation type="list" allowBlank="1" showInputMessage="1" showErrorMessage="1">
          <x14:formula1>
            <xm:f>Dropdown!$C$30:$C$31</xm:f>
          </x14:formula1>
          <xm:sqref>D10:E11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1"/>
  <sheetViews>
    <sheetView zoomScaleNormal="100" workbookViewId="0">
      <selection activeCell="D8" sqref="D8"/>
    </sheetView>
  </sheetViews>
  <sheetFormatPr baseColWidth="10" defaultRowHeight="15" x14ac:dyDescent="0.25"/>
  <cols>
    <col min="1" max="1" width="8" style="77" customWidth="1"/>
    <col min="2" max="2" width="21.85546875" style="77" customWidth="1"/>
    <col min="3" max="3" width="23.85546875" style="77" customWidth="1"/>
    <col min="4" max="4" width="20.42578125" style="77" customWidth="1"/>
    <col min="5" max="5" width="31.42578125" style="77" customWidth="1"/>
    <col min="6" max="6" width="35.85546875" style="86" customWidth="1"/>
    <col min="7" max="7" width="0.7109375" style="100" customWidth="1"/>
    <col min="8" max="16384" width="11.42578125" style="77"/>
  </cols>
  <sheetData>
    <row r="1" spans="1:7" s="94" customFormat="1" ht="15" customHeight="1" x14ac:dyDescent="0.3">
      <c r="A1" s="131" t="s">
        <v>0</v>
      </c>
      <c r="B1" s="132"/>
      <c r="C1" s="132"/>
      <c r="D1" s="132"/>
      <c r="E1" s="132"/>
      <c r="F1" s="3" t="s">
        <v>22</v>
      </c>
      <c r="G1" s="35"/>
    </row>
    <row r="2" spans="1:7" s="94" customFormat="1" ht="15" customHeight="1" thickBot="1" x14ac:dyDescent="0.35">
      <c r="A2" s="133"/>
      <c r="B2" s="134"/>
      <c r="C2" s="134"/>
      <c r="D2" s="134"/>
      <c r="E2" s="134"/>
      <c r="F2" s="4" t="s">
        <v>23</v>
      </c>
      <c r="G2" s="35"/>
    </row>
    <row r="3" spans="1:7" ht="15" customHeight="1" thickBot="1" x14ac:dyDescent="0.3">
      <c r="A3" s="5" t="s">
        <v>20</v>
      </c>
      <c r="B3" s="167" t="str">
        <f>IF(Grunddaten!C3&lt;=0," ",Grunddaten!C3)</f>
        <v xml:space="preserve"> </v>
      </c>
      <c r="C3" s="168"/>
      <c r="D3" s="8" t="s">
        <v>19</v>
      </c>
      <c r="E3" s="107">
        <f>IF(Grunddaten!F3&lt;=0," ",Grunddaten!F3)</f>
        <v>2018</v>
      </c>
      <c r="F3" s="4" t="s">
        <v>24</v>
      </c>
      <c r="G3" s="35"/>
    </row>
    <row r="4" spans="1:7" ht="15" customHeight="1" thickBot="1" x14ac:dyDescent="0.3">
      <c r="A4" s="5"/>
      <c r="B4" s="169" t="str">
        <f>IF(Grunddaten!C4&lt;=0," ",Grunddaten!C4)</f>
        <v xml:space="preserve"> </v>
      </c>
      <c r="C4" s="170"/>
      <c r="D4" s="6"/>
      <c r="E4" s="7"/>
      <c r="F4" s="4" t="s">
        <v>25</v>
      </c>
      <c r="G4" s="35"/>
    </row>
    <row r="5" spans="1:7" ht="15" customHeight="1" thickBot="1" x14ac:dyDescent="0.3">
      <c r="A5" s="5"/>
      <c r="B5" s="171" t="str">
        <f>IF(Grunddaten!C5&lt;=0," ",Grunddaten!C5)</f>
        <v xml:space="preserve"> </v>
      </c>
      <c r="C5" s="172"/>
      <c r="D5" s="8" t="s">
        <v>26</v>
      </c>
      <c r="E5" s="107" t="str">
        <f>IF(Grunddaten!C15&lt;=0," ",Grunddaten!C15)</f>
        <v xml:space="preserve"> </v>
      </c>
      <c r="F5" s="4"/>
      <c r="G5" s="35"/>
    </row>
    <row r="6" spans="1:7" ht="3.95" customHeight="1" thickBot="1" x14ac:dyDescent="0.3">
      <c r="A6" s="9"/>
      <c r="B6" s="166"/>
      <c r="C6" s="166"/>
      <c r="D6" s="10"/>
      <c r="E6" s="11"/>
      <c r="F6" s="12"/>
      <c r="G6" s="42"/>
    </row>
    <row r="7" spans="1:7" ht="6" customHeight="1" x14ac:dyDescent="0.25">
      <c r="A7" s="13"/>
      <c r="B7" s="14"/>
      <c r="C7" s="15"/>
      <c r="D7" s="16"/>
      <c r="E7" s="16"/>
      <c r="F7" s="17"/>
      <c r="G7" s="36"/>
    </row>
    <row r="8" spans="1:7" ht="14.1" customHeight="1" x14ac:dyDescent="0.25">
      <c r="A8" s="47"/>
      <c r="B8" s="48"/>
      <c r="C8" s="15"/>
      <c r="D8" s="93" t="s">
        <v>110</v>
      </c>
      <c r="E8" s="82"/>
      <c r="F8" s="18" t="s">
        <v>27</v>
      </c>
      <c r="G8" s="37"/>
    </row>
    <row r="9" spans="1:7" ht="3.95" customHeight="1" thickBot="1" x14ac:dyDescent="0.3">
      <c r="A9" s="47"/>
      <c r="B9" s="48"/>
      <c r="C9" s="15"/>
      <c r="D9" s="125"/>
      <c r="E9" s="82"/>
      <c r="F9" s="18"/>
      <c r="G9" s="37"/>
    </row>
    <row r="10" spans="1:7" ht="14.1" customHeight="1" x14ac:dyDescent="0.25">
      <c r="A10" s="149" t="s">
        <v>139</v>
      </c>
      <c r="B10" s="150"/>
      <c r="C10" s="150"/>
      <c r="D10" s="151" t="s">
        <v>137</v>
      </c>
      <c r="E10" s="152"/>
      <c r="F10" s="18"/>
      <c r="G10" s="37"/>
    </row>
    <row r="11" spans="1:7" ht="14.1" customHeight="1" thickBot="1" x14ac:dyDescent="0.3">
      <c r="A11" s="149"/>
      <c r="B11" s="150"/>
      <c r="C11" s="150"/>
      <c r="D11" s="153"/>
      <c r="E11" s="154"/>
      <c r="F11" s="18"/>
      <c r="G11" s="37"/>
    </row>
    <row r="12" spans="1:7" ht="3.95" customHeight="1" x14ac:dyDescent="0.25">
      <c r="A12" s="19"/>
      <c r="B12" s="15"/>
      <c r="C12" s="15"/>
      <c r="D12" s="50"/>
      <c r="E12" s="50"/>
      <c r="F12" s="17"/>
      <c r="G12" s="36"/>
    </row>
    <row r="13" spans="1:7" x14ac:dyDescent="0.25">
      <c r="A13" s="164" t="s">
        <v>1</v>
      </c>
      <c r="B13" s="165"/>
      <c r="C13" s="165"/>
      <c r="D13" s="184"/>
      <c r="E13" s="184"/>
      <c r="F13" s="27">
        <v>40</v>
      </c>
      <c r="G13" s="38"/>
    </row>
    <row r="14" spans="1:7" ht="3.95" customHeight="1" thickBot="1" x14ac:dyDescent="0.3">
      <c r="A14" s="95"/>
      <c r="B14" s="96"/>
      <c r="C14" s="15"/>
      <c r="D14" s="15"/>
      <c r="E14" s="15"/>
      <c r="F14" s="17"/>
      <c r="G14" s="36"/>
    </row>
    <row r="15" spans="1:7" ht="15" customHeight="1" x14ac:dyDescent="0.25">
      <c r="A15" s="155" t="s">
        <v>21</v>
      </c>
      <c r="B15" s="156"/>
      <c r="C15" s="156"/>
      <c r="D15" s="161">
        <v>5</v>
      </c>
      <c r="E15" s="162"/>
      <c r="F15" s="175">
        <f>IF(D15&lt;0,"Ungültiger Wert",IF(D15=0,"&lt;-- Traubenertrag eintragen",IF(D15&gt;14,10,0)))</f>
        <v>0</v>
      </c>
      <c r="G15" s="36"/>
    </row>
    <row r="16" spans="1:7" ht="15" customHeight="1" thickBot="1" x14ac:dyDescent="0.3">
      <c r="A16" s="155"/>
      <c r="B16" s="156"/>
      <c r="C16" s="156"/>
      <c r="D16" s="159"/>
      <c r="E16" s="160"/>
      <c r="F16" s="175"/>
      <c r="G16" s="36"/>
    </row>
    <row r="17" spans="1:7" ht="3.95" customHeight="1" thickBot="1" x14ac:dyDescent="0.3">
      <c r="A17" s="19"/>
      <c r="B17" s="15"/>
      <c r="C17" s="15"/>
      <c r="D17" s="15"/>
      <c r="E17" s="15"/>
      <c r="F17" s="17"/>
      <c r="G17" s="36"/>
    </row>
    <row r="18" spans="1:7" ht="15" customHeight="1" x14ac:dyDescent="0.25">
      <c r="A18" s="149" t="s">
        <v>2</v>
      </c>
      <c r="B18" s="150"/>
      <c r="C18" s="150"/>
      <c r="D18" s="161" t="s">
        <v>4</v>
      </c>
      <c r="E18" s="162"/>
      <c r="F18" s="176">
        <f>IF(D18=Dropdown!A7,-30,(IF(D18=Dropdown!A8,0,(IF(D18=Dropdown!A9,30,"&lt;-- Auswahl treffen")))))</f>
        <v>0</v>
      </c>
      <c r="G18" s="39"/>
    </row>
    <row r="19" spans="1:7" ht="15" customHeight="1" thickBot="1" x14ac:dyDescent="0.3">
      <c r="A19" s="149"/>
      <c r="B19" s="150"/>
      <c r="C19" s="150"/>
      <c r="D19" s="159"/>
      <c r="E19" s="160"/>
      <c r="F19" s="176"/>
      <c r="G19" s="39"/>
    </row>
    <row r="20" spans="1:7" ht="3.95" customHeight="1" thickBot="1" x14ac:dyDescent="0.3">
      <c r="A20" s="19"/>
      <c r="B20" s="15"/>
      <c r="C20" s="15"/>
      <c r="D20" s="15"/>
      <c r="E20" s="15"/>
      <c r="F20" s="17"/>
      <c r="G20" s="36"/>
    </row>
    <row r="21" spans="1:7" ht="15" customHeight="1" x14ac:dyDescent="0.25">
      <c r="A21" s="149" t="s">
        <v>74</v>
      </c>
      <c r="B21" s="150"/>
      <c r="C21" s="163"/>
      <c r="D21" s="161" t="s">
        <v>7</v>
      </c>
      <c r="E21" s="162"/>
      <c r="F21" s="177" t="str">
        <f>IF(D21=Dropdown!A13," ",(IF(D21=Dropdown!A14," ",(IF(D21=Dropdown!A15," ",(IF(D21=Dropdown!A16," ","&lt;-- Auswahl treffen")))))))</f>
        <v xml:space="preserve"> </v>
      </c>
      <c r="G21" s="39"/>
    </row>
    <row r="22" spans="1:7" ht="15" customHeight="1" x14ac:dyDescent="0.25">
      <c r="A22" s="149"/>
      <c r="B22" s="150"/>
      <c r="C22" s="163"/>
      <c r="D22" s="157"/>
      <c r="E22" s="158"/>
      <c r="F22" s="177"/>
      <c r="G22" s="39"/>
    </row>
    <row r="23" spans="1:7" ht="3.95" customHeight="1" x14ac:dyDescent="0.25">
      <c r="A23" s="19"/>
      <c r="B23" s="15"/>
      <c r="C23" s="15"/>
      <c r="D23" s="31"/>
      <c r="E23" s="32"/>
      <c r="F23" s="17"/>
      <c r="G23" s="36"/>
    </row>
    <row r="24" spans="1:7" ht="15" customHeight="1" x14ac:dyDescent="0.25">
      <c r="A24" s="155" t="s">
        <v>8</v>
      </c>
      <c r="B24" s="156"/>
      <c r="C24" s="156"/>
      <c r="D24" s="157">
        <v>2.5</v>
      </c>
      <c r="E24" s="158"/>
      <c r="F24" s="176">
        <f>IF(D24&lt;0,"Ungültiger Wert",(IF(D21=Dropdown!A13,(IF(D24=0,"&lt;-- Humus eingeben",(IF((D24&gt;0)*AND(D24&lt;1.5),20,(IF((D24&gt;=1.5)*AND(D24&lt;=2.5),0,-40)))))),(IF(D21=Dropdown!A14,(IF(D24&lt;=0,"&lt;-- Humus eingeben",(IF((D24&gt;0)*AND(D24&lt;1.8),20,(IF((D24&gt;=1.8)*AND(D24&lt;=3),0,-40)))))),(IF(D21=Dropdown!A15,(IF(D24&lt;=0,"&lt;-- Humus eingeben",(IF((D24&gt;0)*AND(D24&lt;4),0,-40)))),(IF(D21=Dropdown!A16,(IF(D24&lt;=0,"Humus eingeben",(IF((D24&gt;0)*AND(D24&lt;7),0,-40)))),"Auswahl Bodenart treffen")))))))))</f>
        <v>0</v>
      </c>
      <c r="G24" s="39"/>
    </row>
    <row r="25" spans="1:7" ht="15" customHeight="1" thickBot="1" x14ac:dyDescent="0.3">
      <c r="A25" s="155"/>
      <c r="B25" s="156"/>
      <c r="C25" s="156"/>
      <c r="D25" s="159"/>
      <c r="E25" s="160"/>
      <c r="F25" s="176"/>
      <c r="G25" s="39"/>
    </row>
    <row r="26" spans="1:7" ht="3.95" customHeight="1" thickBot="1" x14ac:dyDescent="0.3">
      <c r="A26" s="19"/>
      <c r="B26" s="15"/>
      <c r="C26" s="15"/>
      <c r="D26" s="15"/>
      <c r="E26" s="15"/>
      <c r="F26" s="17"/>
      <c r="G26" s="36"/>
    </row>
    <row r="27" spans="1:7" ht="15" customHeight="1" x14ac:dyDescent="0.25">
      <c r="A27" s="178" t="s">
        <v>77</v>
      </c>
      <c r="B27" s="179"/>
      <c r="C27" s="187"/>
      <c r="D27" s="161" t="s">
        <v>75</v>
      </c>
      <c r="E27" s="162"/>
      <c r="F27" s="177" t="str">
        <f>IF(D27&lt;=0,"&lt;-- Auswahl treffen"," ")</f>
        <v xml:space="preserve"> </v>
      </c>
      <c r="G27" s="39"/>
    </row>
    <row r="28" spans="1:7" ht="15" customHeight="1" x14ac:dyDescent="0.25">
      <c r="A28" s="178"/>
      <c r="B28" s="179"/>
      <c r="C28" s="187"/>
      <c r="D28" s="157"/>
      <c r="E28" s="158"/>
      <c r="F28" s="177"/>
      <c r="G28" s="39"/>
    </row>
    <row r="29" spans="1:7" ht="3.95" customHeight="1" x14ac:dyDescent="0.25">
      <c r="A29" s="178"/>
      <c r="B29" s="179"/>
      <c r="C29" s="15"/>
      <c r="D29" s="31"/>
      <c r="E29" s="32"/>
      <c r="F29" s="17"/>
      <c r="G29" s="36"/>
    </row>
    <row r="30" spans="1:7" ht="15" customHeight="1" x14ac:dyDescent="0.25">
      <c r="A30" s="178"/>
      <c r="B30" s="179"/>
      <c r="C30" s="188"/>
      <c r="D30" s="157" t="s">
        <v>15</v>
      </c>
      <c r="E30" s="158"/>
      <c r="F30" s="176">
        <f>IF(D27=0,"Beide Felder Begrünung ausfüllen",((IF(D27=Dropdown!A31,(IF(D30&lt;=0,"&lt;-- Auswahl treffen",(IF(D30=Dropdown!A20,0,(IF(D30=Dropdown!A21,20,IF(D30=Dropdown!A22,0,IF(D30=Dropdown!A23,0,IF(D30=Dropdown!A24,-15,IF(D30=Dropdown!A25,-20,-40)))))))))),(IF(D30&lt;=0,"&lt;-- Auswahl treffen",(IF(D30=Dropdown!A20,0,(IF(D30=Dropdown!A21,40,IF(D30=Dropdown!A22,0,IF(D30=Dropdown!A23,0,IF(D30=Dropdown!A24,-30,IF(D30=Dropdown!A25,-40,-80))))))))))))))</f>
        <v>0</v>
      </c>
      <c r="G30" s="39"/>
    </row>
    <row r="31" spans="1:7" ht="15" customHeight="1" thickBot="1" x14ac:dyDescent="0.3">
      <c r="A31" s="178"/>
      <c r="B31" s="179"/>
      <c r="C31" s="188"/>
      <c r="D31" s="159"/>
      <c r="E31" s="160"/>
      <c r="F31" s="176"/>
      <c r="G31" s="39"/>
    </row>
    <row r="32" spans="1:7" ht="3.95" customHeight="1" thickBot="1" x14ac:dyDescent="0.3">
      <c r="A32" s="20"/>
      <c r="B32" s="21"/>
      <c r="C32" s="15"/>
      <c r="D32" s="15"/>
      <c r="E32" s="15"/>
      <c r="F32" s="17"/>
      <c r="G32" s="36"/>
    </row>
    <row r="33" spans="1:7" ht="15" customHeight="1" x14ac:dyDescent="0.25">
      <c r="A33" s="178" t="s">
        <v>16</v>
      </c>
      <c r="B33" s="179"/>
      <c r="C33" s="187"/>
      <c r="D33" s="180" t="s">
        <v>34</v>
      </c>
      <c r="E33" s="181"/>
      <c r="F33" s="176">
        <f>IF(D33&lt;=0,"&lt;-- Auswahl treffen",(IF(D33=Dropdown!A35,0,(IF(D33=Dropdown!A36,-20,(IF(D33=Dropdown!A37,-10,(IF(D33=Dropdown!A38,-50,(IF(D33=Dropdown!A39,-25,(IF(D33=Dropdown!A40,-100,(IF(D33=Dropdown!A41,-50,(IF(D33=Dropdown!A42,-35,-60)))))))))))))))))</f>
        <v>0</v>
      </c>
      <c r="G33" s="39"/>
    </row>
    <row r="34" spans="1:7" ht="15" customHeight="1" thickBot="1" x14ac:dyDescent="0.3">
      <c r="A34" s="178"/>
      <c r="B34" s="179"/>
      <c r="C34" s="187"/>
      <c r="D34" s="182"/>
      <c r="E34" s="183"/>
      <c r="F34" s="176"/>
      <c r="G34" s="39"/>
    </row>
    <row r="35" spans="1:7" ht="3.95" customHeight="1" thickBot="1" x14ac:dyDescent="0.3">
      <c r="A35" s="22"/>
      <c r="B35" s="23"/>
      <c r="C35" s="15"/>
      <c r="D35" s="2"/>
      <c r="E35" s="2"/>
      <c r="F35" s="17"/>
      <c r="G35" s="36"/>
    </row>
    <row r="36" spans="1:7" ht="15" customHeight="1" x14ac:dyDescent="0.25">
      <c r="A36" s="178" t="s">
        <v>33</v>
      </c>
      <c r="B36" s="179"/>
      <c r="C36" s="15"/>
      <c r="D36" s="161" t="s">
        <v>32</v>
      </c>
      <c r="E36" s="162"/>
      <c r="F36" s="176">
        <f>IF(D36&lt;=0,"&lt;-- Auswahl treffen",(IF(D36=Dropdown!A47,-20,(IF(D36=Dropdown!A48,-10,0)))))</f>
        <v>0</v>
      </c>
      <c r="G36" s="39"/>
    </row>
    <row r="37" spans="1:7" ht="15" customHeight="1" thickBot="1" x14ac:dyDescent="0.3">
      <c r="A37" s="178"/>
      <c r="B37" s="179"/>
      <c r="C37" s="15"/>
      <c r="D37" s="159"/>
      <c r="E37" s="160"/>
      <c r="F37" s="176"/>
      <c r="G37" s="39"/>
    </row>
    <row r="38" spans="1:7" ht="3.95" customHeight="1" thickBot="1" x14ac:dyDescent="0.3">
      <c r="A38" s="24"/>
      <c r="B38" s="25"/>
      <c r="C38" s="15"/>
      <c r="D38" s="69"/>
      <c r="E38" s="69"/>
      <c r="F38" s="17"/>
      <c r="G38" s="36"/>
    </row>
    <row r="39" spans="1:7" ht="19.5" customHeight="1" x14ac:dyDescent="0.25">
      <c r="A39" s="178" t="s">
        <v>17</v>
      </c>
      <c r="B39" s="179"/>
      <c r="C39" s="179"/>
      <c r="D39" s="161" t="s">
        <v>18</v>
      </c>
      <c r="E39" s="162"/>
      <c r="F39" s="176">
        <f>IF(D39&lt;=0,"&lt;-- Auswahl treffen",(IF(D39=Dropdown!A53,-20,(IF(D39=Dropdown!A54,-10,0)))))</f>
        <v>0</v>
      </c>
      <c r="G39" s="39"/>
    </row>
    <row r="40" spans="1:7" ht="11.45" customHeight="1" thickBot="1" x14ac:dyDescent="0.3">
      <c r="A40" s="178"/>
      <c r="B40" s="179"/>
      <c r="C40" s="179"/>
      <c r="D40" s="159"/>
      <c r="E40" s="160"/>
      <c r="F40" s="176"/>
      <c r="G40" s="39"/>
    </row>
    <row r="41" spans="1:7" ht="3.95" customHeight="1" x14ac:dyDescent="0.25">
      <c r="A41" s="20"/>
      <c r="B41" s="21"/>
      <c r="C41" s="15"/>
      <c r="D41" s="69"/>
      <c r="E41" s="69"/>
      <c r="F41" s="68"/>
      <c r="G41" s="39"/>
    </row>
    <row r="42" spans="1:7" ht="19.5" customHeight="1" thickBot="1" x14ac:dyDescent="0.35">
      <c r="A42" s="185" t="s">
        <v>39</v>
      </c>
      <c r="B42" s="186"/>
      <c r="C42" s="186"/>
      <c r="D42" s="186"/>
      <c r="E42" s="28"/>
      <c r="F42" s="26">
        <f>(IF(((D15&gt;0)*AND(D18&gt;0)*AND(D21&gt;0)*AND(D24&gt;0)*AND(D27&gt;0)*AND(D30&gt;0)*AND(D33&gt;0)*AND(D36&gt;0)*AND(D39&gt;0)),(IF(SUM(F13:F39)&gt;80,"Max. zulässiger Wert:  80 ",(IF(SUM(F13:F39)&lt;0,0,SUM(F13:F39))))),"Bitte alle Felder ausfüllen"))</f>
        <v>40</v>
      </c>
      <c r="G42" s="40"/>
    </row>
    <row r="43" spans="1:7" ht="24" customHeight="1" thickBot="1" x14ac:dyDescent="0.35">
      <c r="A43" s="29" t="s">
        <v>28</v>
      </c>
      <c r="B43" s="33"/>
      <c r="C43" s="16" t="s">
        <v>29</v>
      </c>
      <c r="D43" s="173"/>
      <c r="E43" s="174"/>
      <c r="F43" s="30" t="str">
        <f>(IF(D39&lt;=0,"",(IF(D36&lt;=0,"",(IF(D33&lt;=0,"",(IF(D30&lt;=0," ",(IF(D27&lt;=0,"",(IF(D24&lt;=0," ",(IF(D21&lt;=0," ",(IF(D18&lt;=0," ",(IF(D15&lt;=0," ",(IF(D10=Dropdown!C30,(IF(F42&gt;=50,"Max. 150 kg ges.-N organisch in 3 Jahren","")),(IF(F42&gt;=80,"Max. 240 kg ges.-N organisch in 3 Jahren",""))))))))))))))))))))))</f>
        <v/>
      </c>
      <c r="G43" s="41"/>
    </row>
    <row r="44" spans="1:7" ht="9.75" customHeight="1" thickBot="1" x14ac:dyDescent="0.3">
      <c r="A44" s="55"/>
      <c r="B44" s="56"/>
      <c r="C44" s="56"/>
      <c r="D44" s="53" t="s">
        <v>79</v>
      </c>
      <c r="E44" s="56"/>
      <c r="F44" s="54" t="s">
        <v>135</v>
      </c>
      <c r="G44" s="43"/>
    </row>
    <row r="45" spans="1:7" x14ac:dyDescent="0.25">
      <c r="G45" s="36"/>
    </row>
    <row r="46" spans="1:7" x14ac:dyDescent="0.25">
      <c r="A46" s="97"/>
      <c r="B46" s="98"/>
      <c r="C46" s="49"/>
      <c r="F46" s="99"/>
    </row>
    <row r="47" spans="1:7" x14ac:dyDescent="0.25">
      <c r="A47" s="49"/>
      <c r="B47" s="49"/>
      <c r="C47" s="49"/>
    </row>
    <row r="48" spans="1:7" x14ac:dyDescent="0.25">
      <c r="A48" s="101"/>
    </row>
    <row r="49" spans="1:1" x14ac:dyDescent="0.25">
      <c r="A49" s="101"/>
    </row>
    <row r="50" spans="1:1" x14ac:dyDescent="0.25">
      <c r="A50" s="101"/>
    </row>
    <row r="51" spans="1:1" x14ac:dyDescent="0.25">
      <c r="A51" s="101"/>
    </row>
    <row r="52" spans="1:1" x14ac:dyDescent="0.25">
      <c r="A52" s="101"/>
    </row>
    <row r="53" spans="1:1" x14ac:dyDescent="0.25">
      <c r="A53" s="101"/>
    </row>
    <row r="54" spans="1:1" x14ac:dyDescent="0.25">
      <c r="A54" s="101"/>
    </row>
    <row r="55" spans="1:1" x14ac:dyDescent="0.25">
      <c r="A55" s="101"/>
    </row>
    <row r="56" spans="1:1" x14ac:dyDescent="0.25">
      <c r="A56" s="101"/>
    </row>
    <row r="57" spans="1:1" x14ac:dyDescent="0.25">
      <c r="A57" s="101"/>
    </row>
    <row r="58" spans="1:1" x14ac:dyDescent="0.25">
      <c r="A58" s="101"/>
    </row>
    <row r="59" spans="1:1" x14ac:dyDescent="0.25">
      <c r="A59" s="101"/>
    </row>
    <row r="60" spans="1:1" x14ac:dyDescent="0.25">
      <c r="A60" s="101"/>
    </row>
    <row r="61" spans="1:1" x14ac:dyDescent="0.25">
      <c r="A61" s="101"/>
    </row>
    <row r="62" spans="1:1" x14ac:dyDescent="0.25">
      <c r="A62" s="101"/>
    </row>
    <row r="63" spans="1:1" x14ac:dyDescent="0.25">
      <c r="A63" s="101"/>
    </row>
    <row r="64" spans="1:1" x14ac:dyDescent="0.25">
      <c r="A64" s="101"/>
    </row>
    <row r="65" spans="1:1" x14ac:dyDescent="0.25">
      <c r="A65" s="101"/>
    </row>
    <row r="66" spans="1:1" x14ac:dyDescent="0.25">
      <c r="A66" s="101"/>
    </row>
    <row r="67" spans="1:1" x14ac:dyDescent="0.25">
      <c r="A67" s="101"/>
    </row>
    <row r="68" spans="1:1" x14ac:dyDescent="0.25">
      <c r="A68" s="101"/>
    </row>
    <row r="69" spans="1:1" x14ac:dyDescent="0.25">
      <c r="A69" s="101"/>
    </row>
    <row r="70" spans="1:1" x14ac:dyDescent="0.25">
      <c r="A70" s="101"/>
    </row>
    <row r="71" spans="1:1" x14ac:dyDescent="0.25">
      <c r="A71" s="101"/>
    </row>
    <row r="72" spans="1:1" x14ac:dyDescent="0.25">
      <c r="A72" s="101"/>
    </row>
    <row r="73" spans="1:1" x14ac:dyDescent="0.25">
      <c r="A73" s="101"/>
    </row>
    <row r="74" spans="1:1" x14ac:dyDescent="0.25">
      <c r="A74" s="101"/>
    </row>
    <row r="75" spans="1:1" x14ac:dyDescent="0.25">
      <c r="A75" s="101"/>
    </row>
    <row r="76" spans="1:1" x14ac:dyDescent="0.25">
      <c r="A76" s="101"/>
    </row>
    <row r="77" spans="1:1" x14ac:dyDescent="0.25">
      <c r="A77" s="101"/>
    </row>
    <row r="78" spans="1:1" x14ac:dyDescent="0.25">
      <c r="A78" s="101"/>
    </row>
    <row r="79" spans="1:1" x14ac:dyDescent="0.25">
      <c r="A79" s="101"/>
    </row>
    <row r="80" spans="1:1" x14ac:dyDescent="0.25">
      <c r="A80" s="101"/>
    </row>
    <row r="81" spans="1:1" x14ac:dyDescent="0.25">
      <c r="A81" s="101"/>
    </row>
  </sheetData>
  <sheetProtection password="E570" sheet="1" objects="1" scenarios="1" selectLockedCells="1"/>
  <mergeCells count="41">
    <mergeCell ref="A1:E2"/>
    <mergeCell ref="B3:C3"/>
    <mergeCell ref="B4:C4"/>
    <mergeCell ref="A13:C13"/>
    <mergeCell ref="A15:C16"/>
    <mergeCell ref="D15:E16"/>
    <mergeCell ref="F15:F16"/>
    <mergeCell ref="B5:C5"/>
    <mergeCell ref="B6:C6"/>
    <mergeCell ref="D13:E13"/>
    <mergeCell ref="A10:C11"/>
    <mergeCell ref="D10:E11"/>
    <mergeCell ref="A21:B22"/>
    <mergeCell ref="C21:C22"/>
    <mergeCell ref="D21:E22"/>
    <mergeCell ref="F21:F22"/>
    <mergeCell ref="A18:C19"/>
    <mergeCell ref="D18:E19"/>
    <mergeCell ref="F18:F19"/>
    <mergeCell ref="A33:B34"/>
    <mergeCell ref="C33:C34"/>
    <mergeCell ref="D33:E34"/>
    <mergeCell ref="F33:F34"/>
    <mergeCell ref="D24:E25"/>
    <mergeCell ref="F24:F25"/>
    <mergeCell ref="A24:C25"/>
    <mergeCell ref="A27:B31"/>
    <mergeCell ref="C27:C28"/>
    <mergeCell ref="D27:E28"/>
    <mergeCell ref="F27:F28"/>
    <mergeCell ref="C30:C31"/>
    <mergeCell ref="D30:E31"/>
    <mergeCell ref="F30:F31"/>
    <mergeCell ref="D43:E43"/>
    <mergeCell ref="A36:B37"/>
    <mergeCell ref="D36:E37"/>
    <mergeCell ref="F36:F37"/>
    <mergeCell ref="A39:C40"/>
    <mergeCell ref="D39:E40"/>
    <mergeCell ref="F39:F40"/>
    <mergeCell ref="A42:D42"/>
  </mergeCells>
  <dataValidations count="6">
    <dataValidation type="list" allowBlank="1" showInputMessage="1" showErrorMessage="1" sqref="D33:E34">
      <formula1>Leguminosen_Bearbeitung</formula1>
    </dataValidation>
    <dataValidation type="list" allowBlank="1" showInputMessage="1" showErrorMessage="1" sqref="D36:E37">
      <formula1>Begrünung_Sommer</formula1>
    </dataValidation>
    <dataValidation type="list" allowBlank="1" showInputMessage="1" showErrorMessage="1" sqref="D39:E40">
      <formula1>Abdeckung</formula1>
    </dataValidation>
    <dataValidation type="list" allowBlank="1" showInputMessage="1" showErrorMessage="1" sqref="D27">
      <formula1>Gassenanzahl</formula1>
    </dataValidation>
    <dataValidation type="list" allowBlank="1" showInputMessage="1" showErrorMessage="1" sqref="D30">
      <formula1>DauerbegrünungohneLeguminosen</formula1>
    </dataValidation>
    <dataValidation type="list" allowBlank="1" showInputMessage="1" showErrorMessage="1" sqref="D18">
      <formula1>Rebenwachstum</formula1>
    </dataValidation>
  </dataValidations>
  <hyperlinks>
    <hyperlink ref="D8" location="Grunddaten!C15" display="wechseln zu Grunddaten"/>
  </hyperlinks>
  <pageMargins left="0.23622047244094491" right="0.23622047244094491" top="0.55118110236220474" bottom="0.6889763779527559" header="0.31496062992125984" footer="0.31496062992125984"/>
  <pageSetup paperSize="9"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Dropdown!$A$13:$A$16</xm:f>
          </x14:formula1>
          <xm:sqref>D21:E22</xm:sqref>
        </x14:dataValidation>
        <x14:dataValidation type="list" allowBlank="1" showInputMessage="1" showErrorMessage="1">
          <x14:formula1>
            <xm:f>Dropdown!$C$30:$C$31</xm:f>
          </x14:formula1>
          <xm:sqref>D10:E11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1"/>
  <sheetViews>
    <sheetView zoomScaleNormal="100" workbookViewId="0">
      <selection activeCell="D8" sqref="D8"/>
    </sheetView>
  </sheetViews>
  <sheetFormatPr baseColWidth="10" defaultRowHeight="15" x14ac:dyDescent="0.25"/>
  <cols>
    <col min="1" max="1" width="8" style="77" customWidth="1"/>
    <col min="2" max="2" width="21.85546875" style="77" customWidth="1"/>
    <col min="3" max="3" width="23.85546875" style="77" customWidth="1"/>
    <col min="4" max="4" width="20.42578125" style="77" customWidth="1"/>
    <col min="5" max="5" width="31.42578125" style="77" customWidth="1"/>
    <col min="6" max="6" width="35.85546875" style="86" customWidth="1"/>
    <col min="7" max="7" width="0.7109375" style="100" customWidth="1"/>
    <col min="8" max="16384" width="11.42578125" style="77"/>
  </cols>
  <sheetData>
    <row r="1" spans="1:7" s="94" customFormat="1" ht="15" customHeight="1" x14ac:dyDescent="0.3">
      <c r="A1" s="131" t="s">
        <v>0</v>
      </c>
      <c r="B1" s="132"/>
      <c r="C1" s="132"/>
      <c r="D1" s="132"/>
      <c r="E1" s="132"/>
      <c r="F1" s="3" t="s">
        <v>22</v>
      </c>
      <c r="G1" s="35"/>
    </row>
    <row r="2" spans="1:7" s="94" customFormat="1" ht="15" customHeight="1" thickBot="1" x14ac:dyDescent="0.35">
      <c r="A2" s="133"/>
      <c r="B2" s="134"/>
      <c r="C2" s="134"/>
      <c r="D2" s="134"/>
      <c r="E2" s="134"/>
      <c r="F2" s="4" t="s">
        <v>23</v>
      </c>
      <c r="G2" s="35"/>
    </row>
    <row r="3" spans="1:7" ht="15" customHeight="1" thickBot="1" x14ac:dyDescent="0.3">
      <c r="A3" s="5" t="s">
        <v>20</v>
      </c>
      <c r="B3" s="191" t="str">
        <f>IF(Grunddaten!C3&lt;=0," ",Grunddaten!C3)</f>
        <v xml:space="preserve"> </v>
      </c>
      <c r="C3" s="192"/>
      <c r="D3" s="8" t="s">
        <v>19</v>
      </c>
      <c r="E3" s="102">
        <f>IF(Grunddaten!F3&lt;=0," ",Grunddaten!F3)</f>
        <v>2018</v>
      </c>
      <c r="F3" s="4" t="s">
        <v>24</v>
      </c>
      <c r="G3" s="35"/>
    </row>
    <row r="4" spans="1:7" ht="15" customHeight="1" thickBot="1" x14ac:dyDescent="0.3">
      <c r="A4" s="5"/>
      <c r="B4" s="193" t="str">
        <f>IF(Grunddaten!C4&lt;=0," ",Grunddaten!C4)</f>
        <v xml:space="preserve"> </v>
      </c>
      <c r="C4" s="194"/>
      <c r="D4" s="6"/>
      <c r="E4" s="7"/>
      <c r="F4" s="4" t="s">
        <v>25</v>
      </c>
      <c r="G4" s="35"/>
    </row>
    <row r="5" spans="1:7" ht="15" customHeight="1" thickBot="1" x14ac:dyDescent="0.3">
      <c r="A5" s="5"/>
      <c r="B5" s="189" t="str">
        <f>IF(Grunddaten!C5&lt;=0," ",Grunddaten!C5)</f>
        <v xml:space="preserve"> </v>
      </c>
      <c r="C5" s="190"/>
      <c r="D5" s="8" t="s">
        <v>26</v>
      </c>
      <c r="E5" s="103" t="str">
        <f>IF(Grunddaten!C17&lt;=0," ",Grunddaten!C17)</f>
        <v xml:space="preserve"> </v>
      </c>
      <c r="F5" s="4"/>
      <c r="G5" s="35"/>
    </row>
    <row r="6" spans="1:7" ht="3.95" customHeight="1" thickBot="1" x14ac:dyDescent="0.3">
      <c r="A6" s="9"/>
      <c r="B6" s="166"/>
      <c r="C6" s="166"/>
      <c r="D6" s="10"/>
      <c r="E6" s="11"/>
      <c r="F6" s="12"/>
      <c r="G6" s="42"/>
    </row>
    <row r="7" spans="1:7" ht="6" customHeight="1" x14ac:dyDescent="0.25">
      <c r="A7" s="13"/>
      <c r="B7" s="14"/>
      <c r="C7" s="15"/>
      <c r="D7" s="16"/>
      <c r="E7" s="16"/>
      <c r="F7" s="17"/>
      <c r="G7" s="36"/>
    </row>
    <row r="8" spans="1:7" ht="14.1" customHeight="1" x14ac:dyDescent="0.25">
      <c r="A8" s="47"/>
      <c r="B8" s="48"/>
      <c r="C8" s="15"/>
      <c r="D8" s="93" t="s">
        <v>110</v>
      </c>
      <c r="E8" s="82"/>
      <c r="F8" s="18" t="s">
        <v>27</v>
      </c>
      <c r="G8" s="37"/>
    </row>
    <row r="9" spans="1:7" ht="3.95" customHeight="1" thickBot="1" x14ac:dyDescent="0.3">
      <c r="A9" s="47"/>
      <c r="B9" s="48"/>
      <c r="C9" s="15"/>
      <c r="D9" s="125"/>
      <c r="E9" s="82"/>
      <c r="F9" s="18"/>
      <c r="G9" s="37"/>
    </row>
    <row r="10" spans="1:7" ht="14.1" customHeight="1" x14ac:dyDescent="0.25">
      <c r="A10" s="149" t="s">
        <v>139</v>
      </c>
      <c r="B10" s="150"/>
      <c r="C10" s="150"/>
      <c r="D10" s="151" t="s">
        <v>137</v>
      </c>
      <c r="E10" s="152"/>
      <c r="F10" s="18"/>
      <c r="G10" s="37"/>
    </row>
    <row r="11" spans="1:7" ht="14.1" customHeight="1" thickBot="1" x14ac:dyDescent="0.3">
      <c r="A11" s="149"/>
      <c r="B11" s="150"/>
      <c r="C11" s="150"/>
      <c r="D11" s="153"/>
      <c r="E11" s="154"/>
      <c r="F11" s="18"/>
      <c r="G11" s="37"/>
    </row>
    <row r="12" spans="1:7" ht="3.95" customHeight="1" x14ac:dyDescent="0.25">
      <c r="A12" s="19"/>
      <c r="B12" s="15"/>
      <c r="C12" s="15"/>
      <c r="D12" s="50"/>
      <c r="E12" s="50"/>
      <c r="F12" s="17"/>
      <c r="G12" s="36"/>
    </row>
    <row r="13" spans="1:7" x14ac:dyDescent="0.25">
      <c r="A13" s="164" t="s">
        <v>1</v>
      </c>
      <c r="B13" s="165"/>
      <c r="C13" s="165"/>
      <c r="D13" s="184"/>
      <c r="E13" s="184"/>
      <c r="F13" s="27">
        <v>40</v>
      </c>
      <c r="G13" s="38"/>
    </row>
    <row r="14" spans="1:7" ht="3.95" customHeight="1" thickBot="1" x14ac:dyDescent="0.3">
      <c r="A14" s="95"/>
      <c r="B14" s="96"/>
      <c r="C14" s="15"/>
      <c r="D14" s="15"/>
      <c r="E14" s="15"/>
      <c r="F14" s="17"/>
      <c r="G14" s="36"/>
    </row>
    <row r="15" spans="1:7" ht="15" customHeight="1" x14ac:dyDescent="0.25">
      <c r="A15" s="155" t="s">
        <v>21</v>
      </c>
      <c r="B15" s="156"/>
      <c r="C15" s="156"/>
      <c r="D15" s="161">
        <v>5</v>
      </c>
      <c r="E15" s="162"/>
      <c r="F15" s="175">
        <f>IF(D15&lt;0,"Ungültiger Wert",IF(D15=0,"&lt;-- Traubenertrag eintragen",IF(D15&gt;14,10,0)))</f>
        <v>0</v>
      </c>
      <c r="G15" s="36"/>
    </row>
    <row r="16" spans="1:7" ht="15" customHeight="1" thickBot="1" x14ac:dyDescent="0.3">
      <c r="A16" s="155"/>
      <c r="B16" s="156"/>
      <c r="C16" s="156"/>
      <c r="D16" s="159"/>
      <c r="E16" s="160"/>
      <c r="F16" s="175"/>
      <c r="G16" s="36"/>
    </row>
    <row r="17" spans="1:7" ht="3.95" customHeight="1" thickBot="1" x14ac:dyDescent="0.3">
      <c r="A17" s="19"/>
      <c r="B17" s="15"/>
      <c r="C17" s="15"/>
      <c r="D17" s="15"/>
      <c r="E17" s="15"/>
      <c r="F17" s="17"/>
      <c r="G17" s="36"/>
    </row>
    <row r="18" spans="1:7" ht="15" customHeight="1" x14ac:dyDescent="0.25">
      <c r="A18" s="149" t="s">
        <v>2</v>
      </c>
      <c r="B18" s="150"/>
      <c r="C18" s="150"/>
      <c r="D18" s="161" t="s">
        <v>4</v>
      </c>
      <c r="E18" s="162"/>
      <c r="F18" s="176">
        <f>IF(D18=Dropdown!A7,-30,(IF(D18=Dropdown!A8,0,(IF(D18=Dropdown!A9,30,"&lt;-- Auswahl treffen")))))</f>
        <v>0</v>
      </c>
      <c r="G18" s="39"/>
    </row>
    <row r="19" spans="1:7" ht="15" customHeight="1" thickBot="1" x14ac:dyDescent="0.3">
      <c r="A19" s="149"/>
      <c r="B19" s="150"/>
      <c r="C19" s="150"/>
      <c r="D19" s="159"/>
      <c r="E19" s="160"/>
      <c r="F19" s="176"/>
      <c r="G19" s="39"/>
    </row>
    <row r="20" spans="1:7" ht="3.95" customHeight="1" thickBot="1" x14ac:dyDescent="0.3">
      <c r="A20" s="19"/>
      <c r="B20" s="15"/>
      <c r="C20" s="15"/>
      <c r="D20" s="15"/>
      <c r="E20" s="15"/>
      <c r="F20" s="17"/>
      <c r="G20" s="36"/>
    </row>
    <row r="21" spans="1:7" ht="15" customHeight="1" x14ac:dyDescent="0.25">
      <c r="A21" s="149" t="s">
        <v>74</v>
      </c>
      <c r="B21" s="150"/>
      <c r="C21" s="163"/>
      <c r="D21" s="161" t="s">
        <v>7</v>
      </c>
      <c r="E21" s="162"/>
      <c r="F21" s="177" t="str">
        <f>IF(D21=Dropdown!A13," ",(IF(D21=Dropdown!A14," ",(IF(D21=Dropdown!A15," ",(IF(D21=Dropdown!A16," ","&lt;-- Auswahl treffen")))))))</f>
        <v xml:space="preserve"> </v>
      </c>
      <c r="G21" s="39"/>
    </row>
    <row r="22" spans="1:7" ht="15" customHeight="1" x14ac:dyDescent="0.25">
      <c r="A22" s="149"/>
      <c r="B22" s="150"/>
      <c r="C22" s="163"/>
      <c r="D22" s="157"/>
      <c r="E22" s="158"/>
      <c r="F22" s="177"/>
      <c r="G22" s="39"/>
    </row>
    <row r="23" spans="1:7" ht="3.95" customHeight="1" x14ac:dyDescent="0.25">
      <c r="A23" s="19"/>
      <c r="B23" s="15"/>
      <c r="C23" s="15"/>
      <c r="D23" s="31"/>
      <c r="E23" s="32"/>
      <c r="F23" s="17"/>
      <c r="G23" s="36"/>
    </row>
    <row r="24" spans="1:7" ht="15" customHeight="1" x14ac:dyDescent="0.25">
      <c r="A24" s="155" t="s">
        <v>8</v>
      </c>
      <c r="B24" s="156"/>
      <c r="C24" s="156"/>
      <c r="D24" s="157">
        <v>2.5</v>
      </c>
      <c r="E24" s="158"/>
      <c r="F24" s="176">
        <f>IF(D24&lt;0,"Ungültiger Wert",(IF(D21=Dropdown!A13,(IF(D24=0,"&lt;-- Humus eingeben",(IF((D24&gt;0)*AND(D24&lt;1.5),20,(IF((D24&gt;=1.5)*AND(D24&lt;=2.5),0,-40)))))),(IF(D21=Dropdown!A14,(IF(D24&lt;=0,"&lt;-- Humus eingeben",(IF((D24&gt;0)*AND(D24&lt;1.8),20,(IF((D24&gt;=1.8)*AND(D24&lt;=3),0,-40)))))),(IF(D21=Dropdown!A15,(IF(D24&lt;=0,"&lt;-- Humus eingeben",(IF((D24&gt;0)*AND(D24&lt;4),0,-40)))),(IF(D21=Dropdown!A16,(IF(D24&lt;=0,"Humus eingeben",(IF((D24&gt;0)*AND(D24&lt;7),0,-40)))),"Auswahl Bodenart treffen")))))))))</f>
        <v>0</v>
      </c>
      <c r="G24" s="39"/>
    </row>
    <row r="25" spans="1:7" ht="15" customHeight="1" thickBot="1" x14ac:dyDescent="0.3">
      <c r="A25" s="155"/>
      <c r="B25" s="156"/>
      <c r="C25" s="156"/>
      <c r="D25" s="159"/>
      <c r="E25" s="160"/>
      <c r="F25" s="176"/>
      <c r="G25" s="39"/>
    </row>
    <row r="26" spans="1:7" ht="3.95" customHeight="1" thickBot="1" x14ac:dyDescent="0.3">
      <c r="A26" s="19"/>
      <c r="B26" s="15"/>
      <c r="C26" s="15"/>
      <c r="D26" s="15"/>
      <c r="E26" s="15"/>
      <c r="F26" s="17"/>
      <c r="G26" s="36"/>
    </row>
    <row r="27" spans="1:7" ht="15" customHeight="1" x14ac:dyDescent="0.25">
      <c r="A27" s="178" t="s">
        <v>77</v>
      </c>
      <c r="B27" s="179"/>
      <c r="C27" s="187"/>
      <c r="D27" s="161" t="s">
        <v>75</v>
      </c>
      <c r="E27" s="162"/>
      <c r="F27" s="177" t="str">
        <f>IF(D27&lt;=0,"&lt;-- Auswahl treffen"," ")</f>
        <v xml:space="preserve"> </v>
      </c>
      <c r="G27" s="39"/>
    </row>
    <row r="28" spans="1:7" ht="15" customHeight="1" x14ac:dyDescent="0.25">
      <c r="A28" s="178"/>
      <c r="B28" s="179"/>
      <c r="C28" s="187"/>
      <c r="D28" s="157"/>
      <c r="E28" s="158"/>
      <c r="F28" s="177"/>
      <c r="G28" s="39"/>
    </row>
    <row r="29" spans="1:7" ht="3.95" customHeight="1" x14ac:dyDescent="0.25">
      <c r="A29" s="178"/>
      <c r="B29" s="179"/>
      <c r="C29" s="15"/>
      <c r="D29" s="31"/>
      <c r="E29" s="32"/>
      <c r="F29" s="17"/>
      <c r="G29" s="36"/>
    </row>
    <row r="30" spans="1:7" ht="15" customHeight="1" x14ac:dyDescent="0.25">
      <c r="A30" s="178"/>
      <c r="B30" s="179"/>
      <c r="C30" s="188"/>
      <c r="D30" s="157" t="s">
        <v>15</v>
      </c>
      <c r="E30" s="158"/>
      <c r="F30" s="176">
        <f>IF(D27=0,"Beide Felder Begrünung ausfüllen",((IF(D27=Dropdown!A31,(IF(D30&lt;=0,"&lt;-- Auswahl treffen",(IF(D30=Dropdown!A20,0,(IF(D30=Dropdown!A21,20,IF(D30=Dropdown!A22,0,IF(D30=Dropdown!A23,0,IF(D30=Dropdown!A24,-15,IF(D30=Dropdown!A25,-20,-40)))))))))),(IF(D30&lt;=0,"&lt;-- Auswahl treffen",(IF(D30=Dropdown!A20,0,(IF(D30=Dropdown!A21,40,IF(D30=Dropdown!A22,0,IF(D30=Dropdown!A23,0,IF(D30=Dropdown!A24,-30,IF(D30=Dropdown!A25,-40,-80))))))))))))))</f>
        <v>0</v>
      </c>
      <c r="G30" s="39"/>
    </row>
    <row r="31" spans="1:7" ht="15" customHeight="1" thickBot="1" x14ac:dyDescent="0.3">
      <c r="A31" s="178"/>
      <c r="B31" s="179"/>
      <c r="C31" s="188"/>
      <c r="D31" s="159"/>
      <c r="E31" s="160"/>
      <c r="F31" s="176"/>
      <c r="G31" s="39"/>
    </row>
    <row r="32" spans="1:7" ht="3.95" customHeight="1" thickBot="1" x14ac:dyDescent="0.3">
      <c r="A32" s="20"/>
      <c r="B32" s="21"/>
      <c r="C32" s="15"/>
      <c r="D32" s="15"/>
      <c r="E32" s="15"/>
      <c r="F32" s="17"/>
      <c r="G32" s="36"/>
    </row>
    <row r="33" spans="1:7" ht="15" customHeight="1" x14ac:dyDescent="0.25">
      <c r="A33" s="178" t="s">
        <v>16</v>
      </c>
      <c r="B33" s="179"/>
      <c r="C33" s="187"/>
      <c r="D33" s="180" t="s">
        <v>34</v>
      </c>
      <c r="E33" s="181"/>
      <c r="F33" s="176">
        <f>IF(D33&lt;=0,"&lt;-- Auswahl treffen",(IF(D33=Dropdown!A35,0,(IF(D33=Dropdown!A36,-20,(IF(D33=Dropdown!A37,-10,(IF(D33=Dropdown!A38,-50,(IF(D33=Dropdown!A39,-25,(IF(D33=Dropdown!A40,-100,(IF(D33=Dropdown!A41,-50,(IF(D33=Dropdown!A42,-35,-60)))))))))))))))))</f>
        <v>0</v>
      </c>
      <c r="G33" s="39"/>
    </row>
    <row r="34" spans="1:7" ht="15" customHeight="1" thickBot="1" x14ac:dyDescent="0.3">
      <c r="A34" s="178"/>
      <c r="B34" s="179"/>
      <c r="C34" s="187"/>
      <c r="D34" s="182"/>
      <c r="E34" s="183"/>
      <c r="F34" s="176"/>
      <c r="G34" s="39"/>
    </row>
    <row r="35" spans="1:7" ht="3.95" customHeight="1" thickBot="1" x14ac:dyDescent="0.3">
      <c r="A35" s="22"/>
      <c r="B35" s="23"/>
      <c r="C35" s="15"/>
      <c r="D35" s="2"/>
      <c r="E35" s="2"/>
      <c r="F35" s="17"/>
      <c r="G35" s="36"/>
    </row>
    <row r="36" spans="1:7" ht="15" customHeight="1" x14ac:dyDescent="0.25">
      <c r="A36" s="178" t="s">
        <v>33</v>
      </c>
      <c r="B36" s="179"/>
      <c r="C36" s="15"/>
      <c r="D36" s="161" t="s">
        <v>32</v>
      </c>
      <c r="E36" s="162"/>
      <c r="F36" s="176">
        <f>IF(D36&lt;=0,"&lt;-- Auswahl treffen",(IF(D36=Dropdown!A47,-20,(IF(D36=Dropdown!A48,-10,0)))))</f>
        <v>0</v>
      </c>
      <c r="G36" s="39"/>
    </row>
    <row r="37" spans="1:7" ht="15" customHeight="1" thickBot="1" x14ac:dyDescent="0.3">
      <c r="A37" s="178"/>
      <c r="B37" s="179"/>
      <c r="C37" s="15"/>
      <c r="D37" s="159"/>
      <c r="E37" s="160"/>
      <c r="F37" s="176"/>
      <c r="G37" s="39"/>
    </row>
    <row r="38" spans="1:7" ht="3.95" customHeight="1" thickBot="1" x14ac:dyDescent="0.3">
      <c r="A38" s="24"/>
      <c r="B38" s="25"/>
      <c r="C38" s="15"/>
      <c r="D38" s="69"/>
      <c r="E38" s="69"/>
      <c r="F38" s="17"/>
      <c r="G38" s="36"/>
    </row>
    <row r="39" spans="1:7" ht="19.5" customHeight="1" x14ac:dyDescent="0.25">
      <c r="A39" s="178" t="s">
        <v>17</v>
      </c>
      <c r="B39" s="179"/>
      <c r="C39" s="179"/>
      <c r="D39" s="161" t="s">
        <v>18</v>
      </c>
      <c r="E39" s="162"/>
      <c r="F39" s="176">
        <f>IF(D39&lt;=0,"&lt;-- Auswahl treffen",(IF(D39=Dropdown!A53,-20,(IF(D39=Dropdown!A54,-10,0)))))</f>
        <v>0</v>
      </c>
      <c r="G39" s="39"/>
    </row>
    <row r="40" spans="1:7" ht="11.45" customHeight="1" thickBot="1" x14ac:dyDescent="0.3">
      <c r="A40" s="178"/>
      <c r="B40" s="179"/>
      <c r="C40" s="179"/>
      <c r="D40" s="159"/>
      <c r="E40" s="160"/>
      <c r="F40" s="176"/>
      <c r="G40" s="39"/>
    </row>
    <row r="41" spans="1:7" ht="3.95" customHeight="1" x14ac:dyDescent="0.25">
      <c r="A41" s="20"/>
      <c r="B41" s="21"/>
      <c r="C41" s="15"/>
      <c r="D41" s="69"/>
      <c r="E41" s="69"/>
      <c r="F41" s="68"/>
      <c r="G41" s="39"/>
    </row>
    <row r="42" spans="1:7" ht="19.5" customHeight="1" thickBot="1" x14ac:dyDescent="0.35">
      <c r="A42" s="185" t="s">
        <v>39</v>
      </c>
      <c r="B42" s="186"/>
      <c r="C42" s="186"/>
      <c r="D42" s="186"/>
      <c r="E42" s="28"/>
      <c r="F42" s="26">
        <f>(IF(((D15&gt;0)*AND(D18&gt;0)*AND(D21&gt;0)*AND(D24&gt;0)*AND(D27&gt;0)*AND(D30&gt;0)*AND(D33&gt;0)*AND(D36&gt;0)*AND(D39&gt;0)),(IF(SUM(F13:F39)&gt;80,"Max. zulässiger Wert:  80 ",(IF(SUM(F13:F39)&lt;0,0,SUM(F13:F39))))),"Bitte alle Felder ausfüllen"))</f>
        <v>40</v>
      </c>
      <c r="G42" s="40"/>
    </row>
    <row r="43" spans="1:7" ht="24" customHeight="1" thickBot="1" x14ac:dyDescent="0.35">
      <c r="A43" s="29" t="s">
        <v>28</v>
      </c>
      <c r="B43" s="33"/>
      <c r="C43" s="16" t="s">
        <v>29</v>
      </c>
      <c r="D43" s="173"/>
      <c r="E43" s="174"/>
      <c r="F43" s="30" t="str">
        <f>(IF(D39&lt;=0,"",(IF(D36&lt;=0,"",(IF(D33&lt;=0,"",(IF(D30&lt;=0," ",(IF(D27&lt;=0,"",(IF(D24&lt;=0," ",(IF(D21&lt;=0," ",(IF(D18&lt;=0," ",(IF(D15&lt;=0," ",(IF(D10=Dropdown!C30,(IF(F42&gt;=50,"Max. 150 kg ges.-N organisch in 3 Jahren","")),(IF(F42&gt;=80,"Max. 240 kg ges.-N organisch in 3 Jahren",""))))))))))))))))))))))</f>
        <v/>
      </c>
      <c r="G43" s="41"/>
    </row>
    <row r="44" spans="1:7" ht="9.75" customHeight="1" thickBot="1" x14ac:dyDescent="0.3">
      <c r="A44" s="55"/>
      <c r="B44" s="56"/>
      <c r="C44" s="56"/>
      <c r="D44" s="53" t="s">
        <v>79</v>
      </c>
      <c r="E44" s="56"/>
      <c r="F44" s="54" t="s">
        <v>135</v>
      </c>
      <c r="G44" s="43"/>
    </row>
    <row r="45" spans="1:7" x14ac:dyDescent="0.25">
      <c r="G45" s="36"/>
    </row>
    <row r="46" spans="1:7" x14ac:dyDescent="0.25">
      <c r="A46" s="97"/>
      <c r="B46" s="98"/>
      <c r="C46" s="49"/>
      <c r="F46" s="99"/>
    </row>
    <row r="47" spans="1:7" x14ac:dyDescent="0.25">
      <c r="A47" s="49"/>
      <c r="B47" s="49"/>
      <c r="C47" s="49"/>
    </row>
    <row r="48" spans="1:7" x14ac:dyDescent="0.25">
      <c r="A48" s="101"/>
    </row>
    <row r="49" spans="1:1" x14ac:dyDescent="0.25">
      <c r="A49" s="101"/>
    </row>
    <row r="50" spans="1:1" x14ac:dyDescent="0.25">
      <c r="A50" s="101"/>
    </row>
    <row r="51" spans="1:1" x14ac:dyDescent="0.25">
      <c r="A51" s="101"/>
    </row>
    <row r="52" spans="1:1" x14ac:dyDescent="0.25">
      <c r="A52" s="101"/>
    </row>
    <row r="53" spans="1:1" x14ac:dyDescent="0.25">
      <c r="A53" s="101"/>
    </row>
    <row r="54" spans="1:1" x14ac:dyDescent="0.25">
      <c r="A54" s="101"/>
    </row>
    <row r="55" spans="1:1" x14ac:dyDescent="0.25">
      <c r="A55" s="101"/>
    </row>
    <row r="56" spans="1:1" x14ac:dyDescent="0.25">
      <c r="A56" s="101"/>
    </row>
    <row r="57" spans="1:1" x14ac:dyDescent="0.25">
      <c r="A57" s="101"/>
    </row>
    <row r="58" spans="1:1" x14ac:dyDescent="0.25">
      <c r="A58" s="101"/>
    </row>
    <row r="59" spans="1:1" x14ac:dyDescent="0.25">
      <c r="A59" s="101"/>
    </row>
    <row r="60" spans="1:1" x14ac:dyDescent="0.25">
      <c r="A60" s="101"/>
    </row>
    <row r="61" spans="1:1" x14ac:dyDescent="0.25">
      <c r="A61" s="101"/>
    </row>
    <row r="62" spans="1:1" x14ac:dyDescent="0.25">
      <c r="A62" s="101"/>
    </row>
    <row r="63" spans="1:1" x14ac:dyDescent="0.25">
      <c r="A63" s="101"/>
    </row>
    <row r="64" spans="1:1" x14ac:dyDescent="0.25">
      <c r="A64" s="101"/>
    </row>
    <row r="65" spans="1:1" x14ac:dyDescent="0.25">
      <c r="A65" s="101"/>
    </row>
    <row r="66" spans="1:1" x14ac:dyDescent="0.25">
      <c r="A66" s="101"/>
    </row>
    <row r="67" spans="1:1" x14ac:dyDescent="0.25">
      <c r="A67" s="101"/>
    </row>
    <row r="68" spans="1:1" x14ac:dyDescent="0.25">
      <c r="A68" s="101"/>
    </row>
    <row r="69" spans="1:1" x14ac:dyDescent="0.25">
      <c r="A69" s="101"/>
    </row>
    <row r="70" spans="1:1" x14ac:dyDescent="0.25">
      <c r="A70" s="101"/>
    </row>
    <row r="71" spans="1:1" x14ac:dyDescent="0.25">
      <c r="A71" s="101"/>
    </row>
    <row r="72" spans="1:1" x14ac:dyDescent="0.25">
      <c r="A72" s="101"/>
    </row>
    <row r="73" spans="1:1" x14ac:dyDescent="0.25">
      <c r="A73" s="101"/>
    </row>
    <row r="74" spans="1:1" x14ac:dyDescent="0.25">
      <c r="A74" s="101"/>
    </row>
    <row r="75" spans="1:1" x14ac:dyDescent="0.25">
      <c r="A75" s="101"/>
    </row>
    <row r="76" spans="1:1" x14ac:dyDescent="0.25">
      <c r="A76" s="101"/>
    </row>
    <row r="77" spans="1:1" x14ac:dyDescent="0.25">
      <c r="A77" s="101"/>
    </row>
    <row r="78" spans="1:1" x14ac:dyDescent="0.25">
      <c r="A78" s="101"/>
    </row>
    <row r="79" spans="1:1" x14ac:dyDescent="0.25">
      <c r="A79" s="101"/>
    </row>
    <row r="80" spans="1:1" x14ac:dyDescent="0.25">
      <c r="A80" s="101"/>
    </row>
    <row r="81" spans="1:1" x14ac:dyDescent="0.25">
      <c r="A81" s="101"/>
    </row>
  </sheetData>
  <sheetProtection password="E570" sheet="1" objects="1" scenarios="1" selectLockedCells="1"/>
  <mergeCells count="41">
    <mergeCell ref="A1:E2"/>
    <mergeCell ref="B3:C3"/>
    <mergeCell ref="B4:C4"/>
    <mergeCell ref="A13:C13"/>
    <mergeCell ref="A15:C16"/>
    <mergeCell ref="D15:E16"/>
    <mergeCell ref="F15:F16"/>
    <mergeCell ref="B5:C5"/>
    <mergeCell ref="B6:C6"/>
    <mergeCell ref="D13:E13"/>
    <mergeCell ref="A10:C11"/>
    <mergeCell ref="D10:E11"/>
    <mergeCell ref="A21:B22"/>
    <mergeCell ref="C21:C22"/>
    <mergeCell ref="D21:E22"/>
    <mergeCell ref="F21:F22"/>
    <mergeCell ref="A18:C19"/>
    <mergeCell ref="D18:E19"/>
    <mergeCell ref="F18:F19"/>
    <mergeCell ref="A33:B34"/>
    <mergeCell ref="C33:C34"/>
    <mergeCell ref="D33:E34"/>
    <mergeCell ref="F33:F34"/>
    <mergeCell ref="D24:E25"/>
    <mergeCell ref="F24:F25"/>
    <mergeCell ref="A24:C25"/>
    <mergeCell ref="A27:B31"/>
    <mergeCell ref="C27:C28"/>
    <mergeCell ref="D27:E28"/>
    <mergeCell ref="F27:F28"/>
    <mergeCell ref="C30:C31"/>
    <mergeCell ref="D30:E31"/>
    <mergeCell ref="F30:F31"/>
    <mergeCell ref="D43:E43"/>
    <mergeCell ref="A36:B37"/>
    <mergeCell ref="D36:E37"/>
    <mergeCell ref="F36:F37"/>
    <mergeCell ref="A39:C40"/>
    <mergeCell ref="D39:E40"/>
    <mergeCell ref="F39:F40"/>
    <mergeCell ref="A42:D42"/>
  </mergeCells>
  <dataValidations count="6">
    <dataValidation type="list" allowBlank="1" showInputMessage="1" showErrorMessage="1" sqref="D33:E34">
      <formula1>Leguminosen_Bearbeitung</formula1>
    </dataValidation>
    <dataValidation type="list" allowBlank="1" showInputMessage="1" showErrorMessage="1" sqref="D36:E37">
      <formula1>Begrünung_Sommer</formula1>
    </dataValidation>
    <dataValidation type="list" allowBlank="1" showInputMessage="1" showErrorMessage="1" sqref="D39:E40">
      <formula1>Abdeckung</formula1>
    </dataValidation>
    <dataValidation type="list" allowBlank="1" showInputMessage="1" showErrorMessage="1" sqref="D27">
      <formula1>Gassenanzahl</formula1>
    </dataValidation>
    <dataValidation type="list" allowBlank="1" showInputMessage="1" showErrorMessage="1" sqref="D30">
      <formula1>DauerbegrünungohneLeguminosen</formula1>
    </dataValidation>
    <dataValidation type="list" allowBlank="1" showInputMessage="1" showErrorMessage="1" sqref="D18">
      <formula1>Rebenwachstum</formula1>
    </dataValidation>
  </dataValidations>
  <hyperlinks>
    <hyperlink ref="B3:C5" location="Grunddaten!B3" display="Grunddaten!B3"/>
    <hyperlink ref="E3" location="Grunddaten!F3" display="Grunddaten!F3"/>
    <hyperlink ref="E5" location="Grunddaten!C18" display="Grunddaten!C18"/>
    <hyperlink ref="D8" location="Grunddaten!C17" display="wechseln zu Grunddaten"/>
  </hyperlinks>
  <pageMargins left="0.23622047244094491" right="0.23622047244094491" top="0.55118110236220474" bottom="0.6889763779527559" header="0.31496062992125984" footer="0.31496062992125984"/>
  <pageSetup paperSize="9"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Dropdown!$A$13:$A$16</xm:f>
          </x14:formula1>
          <xm:sqref>D21:E22</xm:sqref>
        </x14:dataValidation>
        <x14:dataValidation type="list" allowBlank="1" showInputMessage="1" showErrorMessage="1">
          <x14:formula1>
            <xm:f>Dropdown!$C$30:$C$31</xm:f>
          </x14:formula1>
          <xm:sqref>D10:E11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1"/>
  <sheetViews>
    <sheetView zoomScaleNormal="100" workbookViewId="0">
      <selection activeCell="D8" sqref="D8"/>
    </sheetView>
  </sheetViews>
  <sheetFormatPr baseColWidth="10" defaultRowHeight="15" x14ac:dyDescent="0.25"/>
  <cols>
    <col min="1" max="1" width="8" style="77" customWidth="1"/>
    <col min="2" max="2" width="21.85546875" style="77" customWidth="1"/>
    <col min="3" max="3" width="23.85546875" style="77" customWidth="1"/>
    <col min="4" max="4" width="20.42578125" style="77" customWidth="1"/>
    <col min="5" max="5" width="31.42578125" style="77" customWidth="1"/>
    <col min="6" max="6" width="35.85546875" style="86" customWidth="1"/>
    <col min="7" max="7" width="0.7109375" style="100" customWidth="1"/>
    <col min="8" max="16384" width="11.42578125" style="77"/>
  </cols>
  <sheetData>
    <row r="1" spans="1:7" s="94" customFormat="1" ht="15" customHeight="1" x14ac:dyDescent="0.3">
      <c r="A1" s="131" t="s">
        <v>0</v>
      </c>
      <c r="B1" s="132"/>
      <c r="C1" s="132"/>
      <c r="D1" s="132"/>
      <c r="E1" s="132"/>
      <c r="F1" s="3" t="s">
        <v>22</v>
      </c>
      <c r="G1" s="35"/>
    </row>
    <row r="2" spans="1:7" s="94" customFormat="1" ht="15" customHeight="1" thickBot="1" x14ac:dyDescent="0.35">
      <c r="A2" s="133"/>
      <c r="B2" s="134"/>
      <c r="C2" s="134"/>
      <c r="D2" s="134"/>
      <c r="E2" s="134"/>
      <c r="F2" s="4" t="s">
        <v>23</v>
      </c>
      <c r="G2" s="35"/>
    </row>
    <row r="3" spans="1:7" ht="15" customHeight="1" thickBot="1" x14ac:dyDescent="0.3">
      <c r="A3" s="5" t="s">
        <v>20</v>
      </c>
      <c r="B3" s="167" t="str">
        <f>IF(Grunddaten!C3&lt;=0," ",Grunddaten!C3)</f>
        <v xml:space="preserve"> </v>
      </c>
      <c r="C3" s="168"/>
      <c r="D3" s="8" t="s">
        <v>19</v>
      </c>
      <c r="E3" s="107">
        <f>IF(Grunddaten!F3&lt;=0," ",Grunddaten!F3)</f>
        <v>2018</v>
      </c>
      <c r="F3" s="4" t="s">
        <v>24</v>
      </c>
      <c r="G3" s="35"/>
    </row>
    <row r="4" spans="1:7" ht="15" customHeight="1" thickBot="1" x14ac:dyDescent="0.3">
      <c r="A4" s="5"/>
      <c r="B4" s="169" t="str">
        <f>IF(Grunddaten!C4&lt;=0," ",Grunddaten!C4)</f>
        <v xml:space="preserve"> </v>
      </c>
      <c r="C4" s="170"/>
      <c r="D4" s="6"/>
      <c r="E4" s="7"/>
      <c r="F4" s="4" t="s">
        <v>25</v>
      </c>
      <c r="G4" s="35"/>
    </row>
    <row r="5" spans="1:7" ht="15" customHeight="1" thickBot="1" x14ac:dyDescent="0.3">
      <c r="A5" s="5"/>
      <c r="B5" s="171" t="str">
        <f>IF(Grunddaten!C5&lt;=0," ",Grunddaten!C5)</f>
        <v xml:space="preserve"> </v>
      </c>
      <c r="C5" s="172"/>
      <c r="D5" s="8" t="s">
        <v>26</v>
      </c>
      <c r="E5" s="107" t="str">
        <f>IF(Grunddaten!C19&lt;=0," ",Grunddaten!C19)</f>
        <v xml:space="preserve"> </v>
      </c>
      <c r="F5" s="4"/>
      <c r="G5" s="35"/>
    </row>
    <row r="6" spans="1:7" ht="3.95" customHeight="1" thickBot="1" x14ac:dyDescent="0.3">
      <c r="A6" s="9"/>
      <c r="B6" s="166"/>
      <c r="C6" s="166"/>
      <c r="D6" s="10"/>
      <c r="E6" s="11"/>
      <c r="F6" s="12"/>
      <c r="G6" s="42"/>
    </row>
    <row r="7" spans="1:7" ht="6" customHeight="1" x14ac:dyDescent="0.25">
      <c r="A7" s="13"/>
      <c r="B7" s="14"/>
      <c r="C7" s="15"/>
      <c r="D7" s="16"/>
      <c r="E7" s="16"/>
      <c r="F7" s="17"/>
      <c r="G7" s="36"/>
    </row>
    <row r="8" spans="1:7" ht="14.1" customHeight="1" x14ac:dyDescent="0.25">
      <c r="A8" s="47"/>
      <c r="B8" s="48"/>
      <c r="C8" s="15"/>
      <c r="D8" s="93" t="s">
        <v>110</v>
      </c>
      <c r="E8" s="82"/>
      <c r="F8" s="18" t="s">
        <v>27</v>
      </c>
      <c r="G8" s="37"/>
    </row>
    <row r="9" spans="1:7" ht="3.95" customHeight="1" thickBot="1" x14ac:dyDescent="0.3">
      <c r="A9" s="47"/>
      <c r="B9" s="48"/>
      <c r="C9" s="15"/>
      <c r="D9" s="125"/>
      <c r="E9" s="82"/>
      <c r="F9" s="18"/>
      <c r="G9" s="37"/>
    </row>
    <row r="10" spans="1:7" ht="14.1" customHeight="1" x14ac:dyDescent="0.25">
      <c r="A10" s="149" t="s">
        <v>139</v>
      </c>
      <c r="B10" s="150"/>
      <c r="C10" s="150"/>
      <c r="D10" s="151" t="s">
        <v>137</v>
      </c>
      <c r="E10" s="152"/>
      <c r="F10" s="18"/>
      <c r="G10" s="37"/>
    </row>
    <row r="11" spans="1:7" ht="14.1" customHeight="1" thickBot="1" x14ac:dyDescent="0.3">
      <c r="A11" s="149"/>
      <c r="B11" s="150"/>
      <c r="C11" s="150"/>
      <c r="D11" s="153"/>
      <c r="E11" s="154"/>
      <c r="F11" s="18"/>
      <c r="G11" s="37"/>
    </row>
    <row r="12" spans="1:7" ht="3.95" customHeight="1" x14ac:dyDescent="0.25">
      <c r="A12" s="19"/>
      <c r="B12" s="15"/>
      <c r="C12" s="15"/>
      <c r="D12" s="50"/>
      <c r="E12" s="50"/>
      <c r="F12" s="17"/>
      <c r="G12" s="36"/>
    </row>
    <row r="13" spans="1:7" x14ac:dyDescent="0.25">
      <c r="A13" s="164" t="s">
        <v>1</v>
      </c>
      <c r="B13" s="165"/>
      <c r="C13" s="165"/>
      <c r="D13" s="184"/>
      <c r="E13" s="184"/>
      <c r="F13" s="27">
        <v>40</v>
      </c>
      <c r="G13" s="38"/>
    </row>
    <row r="14" spans="1:7" ht="3.95" customHeight="1" thickBot="1" x14ac:dyDescent="0.3">
      <c r="A14" s="95"/>
      <c r="B14" s="96"/>
      <c r="C14" s="15"/>
      <c r="D14" s="15"/>
      <c r="E14" s="15"/>
      <c r="F14" s="17"/>
      <c r="G14" s="36"/>
    </row>
    <row r="15" spans="1:7" ht="15" customHeight="1" x14ac:dyDescent="0.25">
      <c r="A15" s="155" t="s">
        <v>21</v>
      </c>
      <c r="B15" s="156"/>
      <c r="C15" s="156"/>
      <c r="D15" s="161">
        <v>5</v>
      </c>
      <c r="E15" s="162"/>
      <c r="F15" s="175">
        <f>IF(D15&lt;0,"Ungültiger Wert",IF(D15=0,"&lt;-- Traubenertrag eintragen",IF(D15&gt;14,10,0)))</f>
        <v>0</v>
      </c>
      <c r="G15" s="36"/>
    </row>
    <row r="16" spans="1:7" ht="15" customHeight="1" thickBot="1" x14ac:dyDescent="0.3">
      <c r="A16" s="155"/>
      <c r="B16" s="156"/>
      <c r="C16" s="156"/>
      <c r="D16" s="159"/>
      <c r="E16" s="160"/>
      <c r="F16" s="175"/>
      <c r="G16" s="36"/>
    </row>
    <row r="17" spans="1:7" ht="3.95" customHeight="1" thickBot="1" x14ac:dyDescent="0.3">
      <c r="A17" s="19"/>
      <c r="B17" s="15"/>
      <c r="C17" s="15"/>
      <c r="D17" s="15"/>
      <c r="E17" s="15"/>
      <c r="F17" s="17"/>
      <c r="G17" s="36"/>
    </row>
    <row r="18" spans="1:7" ht="15" customHeight="1" x14ac:dyDescent="0.25">
      <c r="A18" s="149" t="s">
        <v>2</v>
      </c>
      <c r="B18" s="150"/>
      <c r="C18" s="150"/>
      <c r="D18" s="161" t="s">
        <v>4</v>
      </c>
      <c r="E18" s="162"/>
      <c r="F18" s="176">
        <f>IF(D18=Dropdown!A7,-30,(IF(D18=Dropdown!A8,0,(IF(D18=Dropdown!A9,30,"&lt;-- Auswahl treffen")))))</f>
        <v>0</v>
      </c>
      <c r="G18" s="39"/>
    </row>
    <row r="19" spans="1:7" ht="15" customHeight="1" thickBot="1" x14ac:dyDescent="0.3">
      <c r="A19" s="149"/>
      <c r="B19" s="150"/>
      <c r="C19" s="150"/>
      <c r="D19" s="159"/>
      <c r="E19" s="160"/>
      <c r="F19" s="176"/>
      <c r="G19" s="39"/>
    </row>
    <row r="20" spans="1:7" ht="3.95" customHeight="1" thickBot="1" x14ac:dyDescent="0.3">
      <c r="A20" s="19"/>
      <c r="B20" s="15"/>
      <c r="C20" s="15"/>
      <c r="D20" s="15"/>
      <c r="E20" s="15"/>
      <c r="F20" s="17"/>
      <c r="G20" s="36"/>
    </row>
    <row r="21" spans="1:7" ht="15" customHeight="1" x14ac:dyDescent="0.25">
      <c r="A21" s="149" t="s">
        <v>74</v>
      </c>
      <c r="B21" s="150"/>
      <c r="C21" s="163"/>
      <c r="D21" s="161" t="s">
        <v>7</v>
      </c>
      <c r="E21" s="162"/>
      <c r="F21" s="177" t="str">
        <f>IF(D21=Dropdown!A13," ",(IF(D21=Dropdown!A14," ",(IF(D21=Dropdown!A15," ",(IF(D21=Dropdown!A16," ","&lt;-- Auswahl treffen")))))))</f>
        <v xml:space="preserve"> </v>
      </c>
      <c r="G21" s="39"/>
    </row>
    <row r="22" spans="1:7" ht="15" customHeight="1" x14ac:dyDescent="0.25">
      <c r="A22" s="149"/>
      <c r="B22" s="150"/>
      <c r="C22" s="163"/>
      <c r="D22" s="157"/>
      <c r="E22" s="158"/>
      <c r="F22" s="177"/>
      <c r="G22" s="39"/>
    </row>
    <row r="23" spans="1:7" ht="3.95" customHeight="1" x14ac:dyDescent="0.25">
      <c r="A23" s="19"/>
      <c r="B23" s="15"/>
      <c r="C23" s="15"/>
      <c r="D23" s="31"/>
      <c r="E23" s="32"/>
      <c r="F23" s="17"/>
      <c r="G23" s="36"/>
    </row>
    <row r="24" spans="1:7" ht="15" customHeight="1" x14ac:dyDescent="0.25">
      <c r="A24" s="155" t="s">
        <v>8</v>
      </c>
      <c r="B24" s="156"/>
      <c r="C24" s="156"/>
      <c r="D24" s="157">
        <v>2.5</v>
      </c>
      <c r="E24" s="158"/>
      <c r="F24" s="176">
        <f>IF(D24&lt;0,"Ungültiger Wert",(IF(D21=Dropdown!A13,(IF(D24=0,"&lt;-- Humus eingeben",(IF((D24&gt;0)*AND(D24&lt;1.5),20,(IF((D24&gt;=1.5)*AND(D24&lt;=2.5),0,-40)))))),(IF(D21=Dropdown!A14,(IF(D24&lt;=0,"&lt;-- Humus eingeben",(IF((D24&gt;0)*AND(D24&lt;1.8),20,(IF((D24&gt;=1.8)*AND(D24&lt;=3),0,-40)))))),(IF(D21=Dropdown!A15,(IF(D24&lt;=0,"&lt;-- Humus eingeben",(IF((D24&gt;0)*AND(D24&lt;4),0,-40)))),(IF(D21=Dropdown!A16,(IF(D24&lt;=0,"Humus eingeben",(IF((D24&gt;0)*AND(D24&lt;7),0,-40)))),"Auswahl Bodenart treffen")))))))))</f>
        <v>0</v>
      </c>
      <c r="G24" s="39"/>
    </row>
    <row r="25" spans="1:7" ht="15" customHeight="1" thickBot="1" x14ac:dyDescent="0.3">
      <c r="A25" s="155"/>
      <c r="B25" s="156"/>
      <c r="C25" s="156"/>
      <c r="D25" s="159"/>
      <c r="E25" s="160"/>
      <c r="F25" s="176"/>
      <c r="G25" s="39"/>
    </row>
    <row r="26" spans="1:7" ht="3.95" customHeight="1" thickBot="1" x14ac:dyDescent="0.3">
      <c r="A26" s="19"/>
      <c r="B26" s="15"/>
      <c r="C26" s="15"/>
      <c r="D26" s="15"/>
      <c r="E26" s="15"/>
      <c r="F26" s="17"/>
      <c r="G26" s="36"/>
    </row>
    <row r="27" spans="1:7" ht="15" customHeight="1" x14ac:dyDescent="0.25">
      <c r="A27" s="178" t="s">
        <v>77</v>
      </c>
      <c r="B27" s="179"/>
      <c r="C27" s="187"/>
      <c r="D27" s="161" t="s">
        <v>75</v>
      </c>
      <c r="E27" s="162"/>
      <c r="F27" s="177" t="str">
        <f>IF(D27&lt;=0,"&lt;-- Auswahl treffen"," ")</f>
        <v xml:space="preserve"> </v>
      </c>
      <c r="G27" s="39"/>
    </row>
    <row r="28" spans="1:7" ht="15" customHeight="1" x14ac:dyDescent="0.25">
      <c r="A28" s="178"/>
      <c r="B28" s="179"/>
      <c r="C28" s="187"/>
      <c r="D28" s="157"/>
      <c r="E28" s="158"/>
      <c r="F28" s="177"/>
      <c r="G28" s="39"/>
    </row>
    <row r="29" spans="1:7" ht="3.95" customHeight="1" x14ac:dyDescent="0.25">
      <c r="A29" s="178"/>
      <c r="B29" s="179"/>
      <c r="C29" s="15"/>
      <c r="D29" s="31"/>
      <c r="E29" s="32"/>
      <c r="F29" s="17"/>
      <c r="G29" s="36"/>
    </row>
    <row r="30" spans="1:7" ht="15" customHeight="1" x14ac:dyDescent="0.25">
      <c r="A30" s="178"/>
      <c r="B30" s="179"/>
      <c r="C30" s="188"/>
      <c r="D30" s="157" t="s">
        <v>15</v>
      </c>
      <c r="E30" s="158"/>
      <c r="F30" s="176">
        <f>IF(D27=0,"Beide Felder Begrünung ausfüllen",((IF(D27=Dropdown!A31,(IF(D30&lt;=0,"&lt;-- Auswahl treffen",(IF(D30=Dropdown!A20,0,(IF(D30=Dropdown!A21,20,IF(D30=Dropdown!A22,0,IF(D30=Dropdown!A23,0,IF(D30=Dropdown!A24,-15,IF(D30=Dropdown!A25,-20,-40)))))))))),(IF(D30&lt;=0,"&lt;-- Auswahl treffen",(IF(D30=Dropdown!A20,0,(IF(D30=Dropdown!A21,40,IF(D30=Dropdown!A22,0,IF(D30=Dropdown!A23,0,IF(D30=Dropdown!A24,-30,IF(D30=Dropdown!A25,-40,-80))))))))))))))</f>
        <v>0</v>
      </c>
      <c r="G30" s="39"/>
    </row>
    <row r="31" spans="1:7" ht="15" customHeight="1" thickBot="1" x14ac:dyDescent="0.3">
      <c r="A31" s="178"/>
      <c r="B31" s="179"/>
      <c r="C31" s="188"/>
      <c r="D31" s="159"/>
      <c r="E31" s="160"/>
      <c r="F31" s="176"/>
      <c r="G31" s="39"/>
    </row>
    <row r="32" spans="1:7" ht="3.95" customHeight="1" thickBot="1" x14ac:dyDescent="0.3">
      <c r="A32" s="20"/>
      <c r="B32" s="21"/>
      <c r="C32" s="15"/>
      <c r="D32" s="15"/>
      <c r="E32" s="15"/>
      <c r="F32" s="17"/>
      <c r="G32" s="36"/>
    </row>
    <row r="33" spans="1:7" ht="15" customHeight="1" x14ac:dyDescent="0.25">
      <c r="A33" s="178" t="s">
        <v>16</v>
      </c>
      <c r="B33" s="179"/>
      <c r="C33" s="187"/>
      <c r="D33" s="180" t="s">
        <v>34</v>
      </c>
      <c r="E33" s="181"/>
      <c r="F33" s="176">
        <f>IF(D33&lt;=0,"&lt;-- Auswahl treffen",(IF(D33=Dropdown!A35,0,(IF(D33=Dropdown!A36,-20,(IF(D33=Dropdown!A37,-10,(IF(D33=Dropdown!A38,-50,(IF(D33=Dropdown!A39,-25,(IF(D33=Dropdown!A40,-100,(IF(D33=Dropdown!A41,-50,(IF(D33=Dropdown!A42,-35,-60)))))))))))))))))</f>
        <v>0</v>
      </c>
      <c r="G33" s="39"/>
    </row>
    <row r="34" spans="1:7" ht="15" customHeight="1" thickBot="1" x14ac:dyDescent="0.3">
      <c r="A34" s="178"/>
      <c r="B34" s="179"/>
      <c r="C34" s="187"/>
      <c r="D34" s="182"/>
      <c r="E34" s="183"/>
      <c r="F34" s="176"/>
      <c r="G34" s="39"/>
    </row>
    <row r="35" spans="1:7" ht="3.95" customHeight="1" thickBot="1" x14ac:dyDescent="0.3">
      <c r="A35" s="22"/>
      <c r="B35" s="23"/>
      <c r="C35" s="15"/>
      <c r="D35" s="2"/>
      <c r="E35" s="2"/>
      <c r="F35" s="17"/>
      <c r="G35" s="36"/>
    </row>
    <row r="36" spans="1:7" ht="15" customHeight="1" x14ac:dyDescent="0.25">
      <c r="A36" s="178" t="s">
        <v>33</v>
      </c>
      <c r="B36" s="179"/>
      <c r="C36" s="15"/>
      <c r="D36" s="161" t="s">
        <v>32</v>
      </c>
      <c r="E36" s="162"/>
      <c r="F36" s="176">
        <f>IF(D36&lt;=0,"&lt;-- Auswahl treffen",(IF(D36=Dropdown!A47,-20,(IF(D36=Dropdown!A48,-10,0)))))</f>
        <v>0</v>
      </c>
      <c r="G36" s="39"/>
    </row>
    <row r="37" spans="1:7" ht="15" customHeight="1" thickBot="1" x14ac:dyDescent="0.3">
      <c r="A37" s="178"/>
      <c r="B37" s="179"/>
      <c r="C37" s="15"/>
      <c r="D37" s="159"/>
      <c r="E37" s="160"/>
      <c r="F37" s="176"/>
      <c r="G37" s="39"/>
    </row>
    <row r="38" spans="1:7" ht="3.95" customHeight="1" thickBot="1" x14ac:dyDescent="0.3">
      <c r="A38" s="24"/>
      <c r="B38" s="25"/>
      <c r="C38" s="15"/>
      <c r="D38" s="69"/>
      <c r="E38" s="69"/>
      <c r="F38" s="17"/>
      <c r="G38" s="36"/>
    </row>
    <row r="39" spans="1:7" ht="19.5" customHeight="1" x14ac:dyDescent="0.25">
      <c r="A39" s="178" t="s">
        <v>17</v>
      </c>
      <c r="B39" s="179"/>
      <c r="C39" s="179"/>
      <c r="D39" s="161" t="s">
        <v>18</v>
      </c>
      <c r="E39" s="162"/>
      <c r="F39" s="176">
        <f>IF(D39&lt;=0,"&lt;-- Auswahl treffen",(IF(D39=Dropdown!A53,-20,(IF(D39=Dropdown!A54,-10,0)))))</f>
        <v>0</v>
      </c>
      <c r="G39" s="39"/>
    </row>
    <row r="40" spans="1:7" ht="11.45" customHeight="1" thickBot="1" x14ac:dyDescent="0.3">
      <c r="A40" s="178"/>
      <c r="B40" s="179"/>
      <c r="C40" s="179"/>
      <c r="D40" s="159"/>
      <c r="E40" s="160"/>
      <c r="F40" s="176"/>
      <c r="G40" s="39"/>
    </row>
    <row r="41" spans="1:7" ht="3.95" customHeight="1" x14ac:dyDescent="0.25">
      <c r="A41" s="20"/>
      <c r="B41" s="21"/>
      <c r="C41" s="15"/>
      <c r="D41" s="69"/>
      <c r="E41" s="69"/>
      <c r="F41" s="68"/>
      <c r="G41" s="39"/>
    </row>
    <row r="42" spans="1:7" ht="19.5" customHeight="1" thickBot="1" x14ac:dyDescent="0.35">
      <c r="A42" s="185" t="s">
        <v>39</v>
      </c>
      <c r="B42" s="186"/>
      <c r="C42" s="186"/>
      <c r="D42" s="186"/>
      <c r="E42" s="28"/>
      <c r="F42" s="26">
        <f>(IF(((D15&gt;0)*AND(D18&gt;0)*AND(D21&gt;0)*AND(D24&gt;0)*AND(D27&gt;0)*AND(D30&gt;0)*AND(D33&gt;0)*AND(D36&gt;0)*AND(D39&gt;0)),(IF(SUM(F13:F39)&gt;80,"Max. zulässiger Wert:  80 ",(IF(SUM(F13:F39)&lt;0,0,SUM(F13:F39))))),"Bitte alle Felder ausfüllen"))</f>
        <v>40</v>
      </c>
      <c r="G42" s="40"/>
    </row>
    <row r="43" spans="1:7" ht="24" customHeight="1" thickBot="1" x14ac:dyDescent="0.35">
      <c r="A43" s="29" t="s">
        <v>28</v>
      </c>
      <c r="B43" s="33"/>
      <c r="C43" s="16" t="s">
        <v>29</v>
      </c>
      <c r="D43" s="173"/>
      <c r="E43" s="174"/>
      <c r="F43" s="30" t="str">
        <f>(IF(D39&lt;=0,"",(IF(D36&lt;=0,"",(IF(D33&lt;=0,"",(IF(D30&lt;=0," ",(IF(D27&lt;=0,"",(IF(D24&lt;=0," ",(IF(D21&lt;=0," ",(IF(D18&lt;=0," ",(IF(D15&lt;=0," ",(IF(D10=Dropdown!C30,(IF(F42&gt;=50,"Max. 150 kg ges.-N organisch in 3 Jahren","")),(IF(F42&gt;=80,"Max. 240 kg ges.-N organisch in 3 Jahren",""))))))))))))))))))))))</f>
        <v/>
      </c>
      <c r="G43" s="41"/>
    </row>
    <row r="44" spans="1:7" ht="9.75" customHeight="1" thickBot="1" x14ac:dyDescent="0.3">
      <c r="A44" s="55"/>
      <c r="B44" s="56"/>
      <c r="C44" s="56"/>
      <c r="D44" s="53" t="s">
        <v>79</v>
      </c>
      <c r="E44" s="56"/>
      <c r="F44" s="54" t="s">
        <v>135</v>
      </c>
      <c r="G44" s="43"/>
    </row>
    <row r="45" spans="1:7" x14ac:dyDescent="0.25">
      <c r="G45" s="36"/>
    </row>
    <row r="46" spans="1:7" x14ac:dyDescent="0.25">
      <c r="A46" s="97"/>
      <c r="B46" s="98"/>
      <c r="C46" s="49"/>
      <c r="F46" s="99"/>
    </row>
    <row r="47" spans="1:7" x14ac:dyDescent="0.25">
      <c r="A47" s="49"/>
      <c r="B47" s="49"/>
      <c r="C47" s="49"/>
    </row>
    <row r="48" spans="1:7" x14ac:dyDescent="0.25">
      <c r="A48" s="101"/>
    </row>
    <row r="49" spans="1:1" x14ac:dyDescent="0.25">
      <c r="A49" s="101"/>
    </row>
    <row r="50" spans="1:1" x14ac:dyDescent="0.25">
      <c r="A50" s="101"/>
    </row>
    <row r="51" spans="1:1" x14ac:dyDescent="0.25">
      <c r="A51" s="101"/>
    </row>
    <row r="52" spans="1:1" x14ac:dyDescent="0.25">
      <c r="A52" s="101"/>
    </row>
    <row r="53" spans="1:1" x14ac:dyDescent="0.25">
      <c r="A53" s="101"/>
    </row>
    <row r="54" spans="1:1" x14ac:dyDescent="0.25">
      <c r="A54" s="101"/>
    </row>
    <row r="55" spans="1:1" x14ac:dyDescent="0.25">
      <c r="A55" s="101"/>
    </row>
    <row r="56" spans="1:1" x14ac:dyDescent="0.25">
      <c r="A56" s="101"/>
    </row>
    <row r="57" spans="1:1" x14ac:dyDescent="0.25">
      <c r="A57" s="101"/>
    </row>
    <row r="58" spans="1:1" x14ac:dyDescent="0.25">
      <c r="A58" s="101"/>
    </row>
    <row r="59" spans="1:1" x14ac:dyDescent="0.25">
      <c r="A59" s="101"/>
    </row>
    <row r="60" spans="1:1" x14ac:dyDescent="0.25">
      <c r="A60" s="101"/>
    </row>
    <row r="61" spans="1:1" x14ac:dyDescent="0.25">
      <c r="A61" s="101"/>
    </row>
    <row r="62" spans="1:1" x14ac:dyDescent="0.25">
      <c r="A62" s="101"/>
    </row>
    <row r="63" spans="1:1" x14ac:dyDescent="0.25">
      <c r="A63" s="101"/>
    </row>
    <row r="64" spans="1:1" x14ac:dyDescent="0.25">
      <c r="A64" s="101"/>
    </row>
    <row r="65" spans="1:1" x14ac:dyDescent="0.25">
      <c r="A65" s="101"/>
    </row>
    <row r="66" spans="1:1" x14ac:dyDescent="0.25">
      <c r="A66" s="101"/>
    </row>
    <row r="67" spans="1:1" x14ac:dyDescent="0.25">
      <c r="A67" s="101"/>
    </row>
    <row r="68" spans="1:1" x14ac:dyDescent="0.25">
      <c r="A68" s="101"/>
    </row>
    <row r="69" spans="1:1" x14ac:dyDescent="0.25">
      <c r="A69" s="101"/>
    </row>
    <row r="70" spans="1:1" x14ac:dyDescent="0.25">
      <c r="A70" s="101"/>
    </row>
    <row r="71" spans="1:1" x14ac:dyDescent="0.25">
      <c r="A71" s="101"/>
    </row>
    <row r="72" spans="1:1" x14ac:dyDescent="0.25">
      <c r="A72" s="101"/>
    </row>
    <row r="73" spans="1:1" x14ac:dyDescent="0.25">
      <c r="A73" s="101"/>
    </row>
    <row r="74" spans="1:1" x14ac:dyDescent="0.25">
      <c r="A74" s="101"/>
    </row>
    <row r="75" spans="1:1" x14ac:dyDescent="0.25">
      <c r="A75" s="101"/>
    </row>
    <row r="76" spans="1:1" x14ac:dyDescent="0.25">
      <c r="A76" s="101"/>
    </row>
    <row r="77" spans="1:1" x14ac:dyDescent="0.25">
      <c r="A77" s="101"/>
    </row>
    <row r="78" spans="1:1" x14ac:dyDescent="0.25">
      <c r="A78" s="101"/>
    </row>
    <row r="79" spans="1:1" x14ac:dyDescent="0.25">
      <c r="A79" s="101"/>
    </row>
    <row r="80" spans="1:1" x14ac:dyDescent="0.25">
      <c r="A80" s="101"/>
    </row>
    <row r="81" spans="1:1" x14ac:dyDescent="0.25">
      <c r="A81" s="101"/>
    </row>
  </sheetData>
  <sheetProtection password="E570" sheet="1" objects="1" scenarios="1" selectLockedCells="1"/>
  <mergeCells count="41">
    <mergeCell ref="A1:E2"/>
    <mergeCell ref="B3:C3"/>
    <mergeCell ref="B4:C4"/>
    <mergeCell ref="A13:C13"/>
    <mergeCell ref="A15:C16"/>
    <mergeCell ref="D15:E16"/>
    <mergeCell ref="F15:F16"/>
    <mergeCell ref="B5:C5"/>
    <mergeCell ref="B6:C6"/>
    <mergeCell ref="D13:E13"/>
    <mergeCell ref="A10:C11"/>
    <mergeCell ref="D10:E11"/>
    <mergeCell ref="A21:B22"/>
    <mergeCell ref="C21:C22"/>
    <mergeCell ref="D21:E22"/>
    <mergeCell ref="F21:F22"/>
    <mergeCell ref="A18:C19"/>
    <mergeCell ref="D18:E19"/>
    <mergeCell ref="F18:F19"/>
    <mergeCell ref="A33:B34"/>
    <mergeCell ref="C33:C34"/>
    <mergeCell ref="D33:E34"/>
    <mergeCell ref="F33:F34"/>
    <mergeCell ref="D24:E25"/>
    <mergeCell ref="F24:F25"/>
    <mergeCell ref="A24:C25"/>
    <mergeCell ref="A27:B31"/>
    <mergeCell ref="C27:C28"/>
    <mergeCell ref="D27:E28"/>
    <mergeCell ref="F27:F28"/>
    <mergeCell ref="C30:C31"/>
    <mergeCell ref="D30:E31"/>
    <mergeCell ref="F30:F31"/>
    <mergeCell ref="D43:E43"/>
    <mergeCell ref="A36:B37"/>
    <mergeCell ref="D36:E37"/>
    <mergeCell ref="F36:F37"/>
    <mergeCell ref="A39:C40"/>
    <mergeCell ref="D39:E40"/>
    <mergeCell ref="F39:F40"/>
    <mergeCell ref="A42:D42"/>
  </mergeCells>
  <dataValidations count="6">
    <dataValidation type="list" allowBlank="1" showInputMessage="1" showErrorMessage="1" sqref="D33:E34">
      <formula1>Leguminosen_Bearbeitung</formula1>
    </dataValidation>
    <dataValidation type="list" allowBlank="1" showInputMessage="1" showErrorMessage="1" sqref="D36:E37">
      <formula1>Begrünung_Sommer</formula1>
    </dataValidation>
    <dataValidation type="list" allowBlank="1" showInputMessage="1" showErrorMessage="1" sqref="D39:E40">
      <formula1>Abdeckung</formula1>
    </dataValidation>
    <dataValidation type="list" allowBlank="1" showInputMessage="1" showErrorMessage="1" sqref="D27">
      <formula1>Gassenanzahl</formula1>
    </dataValidation>
    <dataValidation type="list" allowBlank="1" showInputMessage="1" showErrorMessage="1" sqref="D30">
      <formula1>DauerbegrünungohneLeguminosen</formula1>
    </dataValidation>
    <dataValidation type="list" allowBlank="1" showInputMessage="1" showErrorMessage="1" sqref="D18">
      <formula1>Rebenwachstum</formula1>
    </dataValidation>
  </dataValidations>
  <hyperlinks>
    <hyperlink ref="D8" location="Grunddaten!C19" display="wechseln zu Grunddaten"/>
  </hyperlinks>
  <pageMargins left="0.23622047244094491" right="0.23622047244094491" top="0.55118110236220474" bottom="0.6889763779527559" header="0.31496062992125984" footer="0.31496062992125984"/>
  <pageSetup paperSize="9"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Dropdown!$A$13:$A$16</xm:f>
          </x14:formula1>
          <xm:sqref>D21:E22</xm:sqref>
        </x14:dataValidation>
        <x14:dataValidation type="list" allowBlank="1" showInputMessage="1" showErrorMessage="1">
          <x14:formula1>
            <xm:f>Dropdown!$C$30:$C$31</xm:f>
          </x14:formula1>
          <xm:sqref>D10:E11</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1"/>
  <sheetViews>
    <sheetView zoomScaleNormal="100" workbookViewId="0">
      <selection activeCell="D8" sqref="D8"/>
    </sheetView>
  </sheetViews>
  <sheetFormatPr baseColWidth="10" defaultRowHeight="15" x14ac:dyDescent="0.25"/>
  <cols>
    <col min="1" max="1" width="8" style="77" customWidth="1"/>
    <col min="2" max="2" width="21.85546875" style="77" customWidth="1"/>
    <col min="3" max="3" width="23.85546875" style="77" customWidth="1"/>
    <col min="4" max="4" width="20.42578125" style="77" customWidth="1"/>
    <col min="5" max="5" width="31.42578125" style="77" customWidth="1"/>
    <col min="6" max="6" width="35.85546875" style="86" customWidth="1"/>
    <col min="7" max="7" width="0.7109375" style="100" customWidth="1"/>
    <col min="8" max="16384" width="11.42578125" style="77"/>
  </cols>
  <sheetData>
    <row r="1" spans="1:7" s="94" customFormat="1" ht="15" customHeight="1" x14ac:dyDescent="0.3">
      <c r="A1" s="131" t="s">
        <v>0</v>
      </c>
      <c r="B1" s="132"/>
      <c r="C1" s="132"/>
      <c r="D1" s="132"/>
      <c r="E1" s="132"/>
      <c r="F1" s="3" t="s">
        <v>22</v>
      </c>
      <c r="G1" s="35"/>
    </row>
    <row r="2" spans="1:7" s="94" customFormat="1" ht="15" customHeight="1" thickBot="1" x14ac:dyDescent="0.35">
      <c r="A2" s="133"/>
      <c r="B2" s="134"/>
      <c r="C2" s="134"/>
      <c r="D2" s="134"/>
      <c r="E2" s="134"/>
      <c r="F2" s="4" t="s">
        <v>23</v>
      </c>
      <c r="G2" s="35"/>
    </row>
    <row r="3" spans="1:7" ht="15" customHeight="1" thickBot="1" x14ac:dyDescent="0.3">
      <c r="A3" s="5" t="s">
        <v>20</v>
      </c>
      <c r="B3" s="191" t="str">
        <f>IF(Grunddaten!C3&lt;=0," ",Grunddaten!C3)</f>
        <v xml:space="preserve"> </v>
      </c>
      <c r="C3" s="192"/>
      <c r="D3" s="8" t="s">
        <v>19</v>
      </c>
      <c r="E3" s="102">
        <f>IF(Grunddaten!F3&lt;=0," ",Grunddaten!F3)</f>
        <v>2018</v>
      </c>
      <c r="F3" s="4" t="s">
        <v>24</v>
      </c>
      <c r="G3" s="35"/>
    </row>
    <row r="4" spans="1:7" ht="15" customHeight="1" thickBot="1" x14ac:dyDescent="0.3">
      <c r="A4" s="5"/>
      <c r="B4" s="193" t="str">
        <f>IF(Grunddaten!C4&lt;=0," ",Grunddaten!C4)</f>
        <v xml:space="preserve"> </v>
      </c>
      <c r="C4" s="194"/>
      <c r="D4" s="6"/>
      <c r="E4" s="7"/>
      <c r="F4" s="4" t="s">
        <v>25</v>
      </c>
      <c r="G4" s="35"/>
    </row>
    <row r="5" spans="1:7" ht="15" customHeight="1" thickBot="1" x14ac:dyDescent="0.3">
      <c r="A5" s="5"/>
      <c r="B5" s="189" t="str">
        <f>IF(Grunddaten!C5&lt;=0," ",Grunddaten!C5)</f>
        <v xml:space="preserve"> </v>
      </c>
      <c r="C5" s="190"/>
      <c r="D5" s="8" t="s">
        <v>26</v>
      </c>
      <c r="E5" s="103" t="str">
        <f>IF(Grunddaten!C21&lt;=0," ",Grunddaten!C21)</f>
        <v xml:space="preserve"> </v>
      </c>
      <c r="F5" s="4"/>
      <c r="G5" s="35"/>
    </row>
    <row r="6" spans="1:7" ht="3.95" customHeight="1" thickBot="1" x14ac:dyDescent="0.3">
      <c r="A6" s="9"/>
      <c r="B6" s="166"/>
      <c r="C6" s="166"/>
      <c r="D6" s="10"/>
      <c r="E6" s="11"/>
      <c r="F6" s="12"/>
      <c r="G6" s="42"/>
    </row>
    <row r="7" spans="1:7" ht="6" customHeight="1" x14ac:dyDescent="0.25">
      <c r="A7" s="13"/>
      <c r="B7" s="14"/>
      <c r="C7" s="15"/>
      <c r="D7" s="16"/>
      <c r="E7" s="16"/>
      <c r="F7" s="17"/>
      <c r="G7" s="36"/>
    </row>
    <row r="8" spans="1:7" ht="14.1" customHeight="1" x14ac:dyDescent="0.25">
      <c r="A8" s="47"/>
      <c r="B8" s="48"/>
      <c r="C8" s="15"/>
      <c r="D8" s="93" t="s">
        <v>110</v>
      </c>
      <c r="E8" s="82"/>
      <c r="F8" s="18" t="s">
        <v>27</v>
      </c>
      <c r="G8" s="37"/>
    </row>
    <row r="9" spans="1:7" ht="3.95" customHeight="1" thickBot="1" x14ac:dyDescent="0.3">
      <c r="A9" s="47"/>
      <c r="B9" s="48"/>
      <c r="C9" s="15"/>
      <c r="D9" s="125"/>
      <c r="E9" s="82"/>
      <c r="F9" s="18"/>
      <c r="G9" s="37"/>
    </row>
    <row r="10" spans="1:7" ht="14.1" customHeight="1" x14ac:dyDescent="0.25">
      <c r="A10" s="149" t="s">
        <v>139</v>
      </c>
      <c r="B10" s="150"/>
      <c r="C10" s="150"/>
      <c r="D10" s="151" t="s">
        <v>137</v>
      </c>
      <c r="E10" s="152"/>
      <c r="F10" s="18"/>
      <c r="G10" s="37"/>
    </row>
    <row r="11" spans="1:7" ht="14.1" customHeight="1" thickBot="1" x14ac:dyDescent="0.3">
      <c r="A11" s="149"/>
      <c r="B11" s="150"/>
      <c r="C11" s="150"/>
      <c r="D11" s="153"/>
      <c r="E11" s="154"/>
      <c r="F11" s="18"/>
      <c r="G11" s="37"/>
    </row>
    <row r="12" spans="1:7" ht="3.95" customHeight="1" x14ac:dyDescent="0.25">
      <c r="A12" s="19"/>
      <c r="B12" s="15"/>
      <c r="C12" s="15"/>
      <c r="D12" s="50"/>
      <c r="E12" s="50"/>
      <c r="F12" s="17"/>
      <c r="G12" s="36"/>
    </row>
    <row r="13" spans="1:7" x14ac:dyDescent="0.25">
      <c r="A13" s="164" t="s">
        <v>1</v>
      </c>
      <c r="B13" s="165"/>
      <c r="C13" s="165"/>
      <c r="D13" s="184"/>
      <c r="E13" s="184"/>
      <c r="F13" s="27">
        <v>40</v>
      </c>
      <c r="G13" s="38"/>
    </row>
    <row r="14" spans="1:7" ht="3.95" customHeight="1" thickBot="1" x14ac:dyDescent="0.3">
      <c r="A14" s="95"/>
      <c r="B14" s="96"/>
      <c r="C14" s="15"/>
      <c r="D14" s="15"/>
      <c r="E14" s="15"/>
      <c r="F14" s="17"/>
      <c r="G14" s="36"/>
    </row>
    <row r="15" spans="1:7" ht="15" customHeight="1" x14ac:dyDescent="0.25">
      <c r="A15" s="155" t="s">
        <v>21</v>
      </c>
      <c r="B15" s="156"/>
      <c r="C15" s="156"/>
      <c r="D15" s="161">
        <v>5</v>
      </c>
      <c r="E15" s="162"/>
      <c r="F15" s="175">
        <f>IF(D15&lt;0,"Ungültiger Wert",IF(D15=0,"&lt;-- Traubenertrag eintragen",IF(D15&gt;14,10,0)))</f>
        <v>0</v>
      </c>
      <c r="G15" s="36"/>
    </row>
    <row r="16" spans="1:7" ht="15" customHeight="1" thickBot="1" x14ac:dyDescent="0.3">
      <c r="A16" s="155"/>
      <c r="B16" s="156"/>
      <c r="C16" s="156"/>
      <c r="D16" s="159"/>
      <c r="E16" s="160"/>
      <c r="F16" s="175"/>
      <c r="G16" s="36"/>
    </row>
    <row r="17" spans="1:7" ht="3.95" customHeight="1" thickBot="1" x14ac:dyDescent="0.3">
      <c r="A17" s="19"/>
      <c r="B17" s="15"/>
      <c r="C17" s="15"/>
      <c r="D17" s="15"/>
      <c r="E17" s="15"/>
      <c r="F17" s="17"/>
      <c r="G17" s="36"/>
    </row>
    <row r="18" spans="1:7" ht="15" customHeight="1" x14ac:dyDescent="0.25">
      <c r="A18" s="149" t="s">
        <v>2</v>
      </c>
      <c r="B18" s="150"/>
      <c r="C18" s="150"/>
      <c r="D18" s="161" t="s">
        <v>4</v>
      </c>
      <c r="E18" s="162"/>
      <c r="F18" s="176">
        <f>IF(D18=Dropdown!A7,-30,(IF(D18=Dropdown!A8,0,(IF(D18=Dropdown!A9,30,"&lt;-- Auswahl treffen")))))</f>
        <v>0</v>
      </c>
      <c r="G18" s="39"/>
    </row>
    <row r="19" spans="1:7" ht="15" customHeight="1" thickBot="1" x14ac:dyDescent="0.3">
      <c r="A19" s="149"/>
      <c r="B19" s="150"/>
      <c r="C19" s="150"/>
      <c r="D19" s="159"/>
      <c r="E19" s="160"/>
      <c r="F19" s="176"/>
      <c r="G19" s="39"/>
    </row>
    <row r="20" spans="1:7" ht="3.95" customHeight="1" thickBot="1" x14ac:dyDescent="0.3">
      <c r="A20" s="19"/>
      <c r="B20" s="15"/>
      <c r="C20" s="15"/>
      <c r="D20" s="15"/>
      <c r="E20" s="15"/>
      <c r="F20" s="17"/>
      <c r="G20" s="36"/>
    </row>
    <row r="21" spans="1:7" ht="15" customHeight="1" x14ac:dyDescent="0.25">
      <c r="A21" s="149" t="s">
        <v>74</v>
      </c>
      <c r="B21" s="150"/>
      <c r="C21" s="163"/>
      <c r="D21" s="161" t="s">
        <v>7</v>
      </c>
      <c r="E21" s="162"/>
      <c r="F21" s="177" t="str">
        <f>IF(D21=Dropdown!A13," ",(IF(D21=Dropdown!A14," ",(IF(D21=Dropdown!A15," ",(IF(D21=Dropdown!A16," ","&lt;-- Auswahl treffen")))))))</f>
        <v xml:space="preserve"> </v>
      </c>
      <c r="G21" s="39"/>
    </row>
    <row r="22" spans="1:7" ht="15" customHeight="1" x14ac:dyDescent="0.25">
      <c r="A22" s="149"/>
      <c r="B22" s="150"/>
      <c r="C22" s="163"/>
      <c r="D22" s="157"/>
      <c r="E22" s="158"/>
      <c r="F22" s="177"/>
      <c r="G22" s="39"/>
    </row>
    <row r="23" spans="1:7" ht="3.95" customHeight="1" x14ac:dyDescent="0.25">
      <c r="A23" s="19"/>
      <c r="B23" s="15"/>
      <c r="C23" s="15"/>
      <c r="D23" s="31"/>
      <c r="E23" s="32"/>
      <c r="F23" s="17"/>
      <c r="G23" s="36"/>
    </row>
    <row r="24" spans="1:7" ht="15" customHeight="1" x14ac:dyDescent="0.25">
      <c r="A24" s="155" t="s">
        <v>8</v>
      </c>
      <c r="B24" s="156"/>
      <c r="C24" s="156"/>
      <c r="D24" s="157">
        <v>2.5</v>
      </c>
      <c r="E24" s="158"/>
      <c r="F24" s="176">
        <f>IF(D24&lt;0,"Ungültiger Wert",(IF(D21=Dropdown!A13,(IF(D24=0,"&lt;-- Humus eingeben",(IF((D24&gt;0)*AND(D24&lt;1.5),20,(IF((D24&gt;=1.5)*AND(D24&lt;=2.5),0,-40)))))),(IF(D21=Dropdown!A14,(IF(D24&lt;=0,"&lt;-- Humus eingeben",(IF((D24&gt;0)*AND(D24&lt;1.8),20,(IF((D24&gt;=1.8)*AND(D24&lt;=3),0,-40)))))),(IF(D21=Dropdown!A15,(IF(D24&lt;=0,"&lt;-- Humus eingeben",(IF((D24&gt;0)*AND(D24&lt;4),0,-40)))),(IF(D21=Dropdown!A16,(IF(D24&lt;=0,"Humus eingeben",(IF((D24&gt;0)*AND(D24&lt;7),0,-40)))),"Auswahl Bodenart treffen")))))))))</f>
        <v>0</v>
      </c>
      <c r="G24" s="39"/>
    </row>
    <row r="25" spans="1:7" ht="15" customHeight="1" thickBot="1" x14ac:dyDescent="0.3">
      <c r="A25" s="155"/>
      <c r="B25" s="156"/>
      <c r="C25" s="156"/>
      <c r="D25" s="159"/>
      <c r="E25" s="160"/>
      <c r="F25" s="176"/>
      <c r="G25" s="39"/>
    </row>
    <row r="26" spans="1:7" ht="3.95" customHeight="1" thickBot="1" x14ac:dyDescent="0.3">
      <c r="A26" s="19"/>
      <c r="B26" s="15"/>
      <c r="C26" s="15"/>
      <c r="D26" s="15"/>
      <c r="E26" s="15"/>
      <c r="F26" s="17"/>
      <c r="G26" s="36"/>
    </row>
    <row r="27" spans="1:7" ht="15" customHeight="1" x14ac:dyDescent="0.25">
      <c r="A27" s="178" t="s">
        <v>77</v>
      </c>
      <c r="B27" s="179"/>
      <c r="C27" s="187"/>
      <c r="D27" s="161" t="s">
        <v>75</v>
      </c>
      <c r="E27" s="162"/>
      <c r="F27" s="177" t="str">
        <f>IF(D27&lt;=0,"&lt;-- Auswahl treffen"," ")</f>
        <v xml:space="preserve"> </v>
      </c>
      <c r="G27" s="39"/>
    </row>
    <row r="28" spans="1:7" ht="15" customHeight="1" x14ac:dyDescent="0.25">
      <c r="A28" s="178"/>
      <c r="B28" s="179"/>
      <c r="C28" s="187"/>
      <c r="D28" s="157"/>
      <c r="E28" s="158"/>
      <c r="F28" s="177"/>
      <c r="G28" s="39"/>
    </row>
    <row r="29" spans="1:7" ht="3.95" customHeight="1" x14ac:dyDescent="0.25">
      <c r="A29" s="178"/>
      <c r="B29" s="179"/>
      <c r="C29" s="15"/>
      <c r="D29" s="31"/>
      <c r="E29" s="32"/>
      <c r="F29" s="17"/>
      <c r="G29" s="36"/>
    </row>
    <row r="30" spans="1:7" ht="15" customHeight="1" x14ac:dyDescent="0.25">
      <c r="A30" s="178"/>
      <c r="B30" s="179"/>
      <c r="C30" s="188"/>
      <c r="D30" s="157" t="s">
        <v>15</v>
      </c>
      <c r="E30" s="158"/>
      <c r="F30" s="176">
        <f>IF(D27=0,"Beide Felder Begrünung ausfüllen",((IF(D27=Dropdown!A31,(IF(D30&lt;=0,"&lt;-- Auswahl treffen",(IF(D30=Dropdown!A20,0,(IF(D30=Dropdown!A21,20,IF(D30=Dropdown!A22,0,IF(D30=Dropdown!A23,0,IF(D30=Dropdown!A24,-15,IF(D30=Dropdown!A25,-20,-40)))))))))),(IF(D30&lt;=0,"&lt;-- Auswahl treffen",(IF(D30=Dropdown!A20,0,(IF(D30=Dropdown!A21,40,IF(D30=Dropdown!A22,0,IF(D30=Dropdown!A23,0,IF(D30=Dropdown!A24,-30,IF(D30=Dropdown!A25,-40,-80))))))))))))))</f>
        <v>0</v>
      </c>
      <c r="G30" s="39"/>
    </row>
    <row r="31" spans="1:7" ht="15" customHeight="1" thickBot="1" x14ac:dyDescent="0.3">
      <c r="A31" s="178"/>
      <c r="B31" s="179"/>
      <c r="C31" s="188"/>
      <c r="D31" s="159"/>
      <c r="E31" s="160"/>
      <c r="F31" s="176"/>
      <c r="G31" s="39"/>
    </row>
    <row r="32" spans="1:7" ht="3.95" customHeight="1" thickBot="1" x14ac:dyDescent="0.3">
      <c r="A32" s="20"/>
      <c r="B32" s="21"/>
      <c r="C32" s="15"/>
      <c r="D32" s="15"/>
      <c r="E32" s="15"/>
      <c r="F32" s="17"/>
      <c r="G32" s="36"/>
    </row>
    <row r="33" spans="1:7" ht="15" customHeight="1" x14ac:dyDescent="0.25">
      <c r="A33" s="178" t="s">
        <v>16</v>
      </c>
      <c r="B33" s="179"/>
      <c r="C33" s="187"/>
      <c r="D33" s="180" t="s">
        <v>34</v>
      </c>
      <c r="E33" s="181"/>
      <c r="F33" s="176">
        <f>IF(D33&lt;=0,"&lt;-- Auswahl treffen",(IF(D33=Dropdown!A35,0,(IF(D33=Dropdown!A36,-20,(IF(D33=Dropdown!A37,-10,(IF(D33=Dropdown!A38,-50,(IF(D33=Dropdown!A39,-25,(IF(D33=Dropdown!A40,-100,(IF(D33=Dropdown!A41,-50,(IF(D33=Dropdown!A42,-35,-60)))))))))))))))))</f>
        <v>0</v>
      </c>
      <c r="G33" s="39"/>
    </row>
    <row r="34" spans="1:7" ht="15" customHeight="1" thickBot="1" x14ac:dyDescent="0.3">
      <c r="A34" s="178"/>
      <c r="B34" s="179"/>
      <c r="C34" s="187"/>
      <c r="D34" s="182"/>
      <c r="E34" s="183"/>
      <c r="F34" s="176"/>
      <c r="G34" s="39"/>
    </row>
    <row r="35" spans="1:7" ht="3.95" customHeight="1" thickBot="1" x14ac:dyDescent="0.3">
      <c r="A35" s="22"/>
      <c r="B35" s="23"/>
      <c r="C35" s="15"/>
      <c r="D35" s="2"/>
      <c r="E35" s="2"/>
      <c r="F35" s="17"/>
      <c r="G35" s="36"/>
    </row>
    <row r="36" spans="1:7" ht="15" customHeight="1" x14ac:dyDescent="0.25">
      <c r="A36" s="178" t="s">
        <v>33</v>
      </c>
      <c r="B36" s="179"/>
      <c r="C36" s="15"/>
      <c r="D36" s="161" t="s">
        <v>32</v>
      </c>
      <c r="E36" s="162"/>
      <c r="F36" s="176">
        <f>IF(D36&lt;=0,"&lt;-- Auswahl treffen",(IF(D36=Dropdown!A47,-20,(IF(D36=Dropdown!A48,-10,0)))))</f>
        <v>0</v>
      </c>
      <c r="G36" s="39"/>
    </row>
    <row r="37" spans="1:7" ht="15" customHeight="1" thickBot="1" x14ac:dyDescent="0.3">
      <c r="A37" s="178"/>
      <c r="B37" s="179"/>
      <c r="C37" s="15"/>
      <c r="D37" s="159"/>
      <c r="E37" s="160"/>
      <c r="F37" s="176"/>
      <c r="G37" s="39"/>
    </row>
    <row r="38" spans="1:7" ht="3.95" customHeight="1" thickBot="1" x14ac:dyDescent="0.3">
      <c r="A38" s="24"/>
      <c r="B38" s="25"/>
      <c r="C38" s="15"/>
      <c r="D38" s="69"/>
      <c r="E38" s="69"/>
      <c r="F38" s="17"/>
      <c r="G38" s="36"/>
    </row>
    <row r="39" spans="1:7" ht="19.5" customHeight="1" x14ac:dyDescent="0.25">
      <c r="A39" s="178" t="s">
        <v>17</v>
      </c>
      <c r="B39" s="179"/>
      <c r="C39" s="179"/>
      <c r="D39" s="161" t="s">
        <v>18</v>
      </c>
      <c r="E39" s="162"/>
      <c r="F39" s="176">
        <f>IF(D39&lt;=0,"&lt;-- Auswahl treffen",(IF(D39=Dropdown!A53,-20,(IF(D39=Dropdown!A54,-10,0)))))</f>
        <v>0</v>
      </c>
      <c r="G39" s="39"/>
    </row>
    <row r="40" spans="1:7" ht="11.45" customHeight="1" thickBot="1" x14ac:dyDescent="0.3">
      <c r="A40" s="178"/>
      <c r="B40" s="179"/>
      <c r="C40" s="179"/>
      <c r="D40" s="159"/>
      <c r="E40" s="160"/>
      <c r="F40" s="176"/>
      <c r="G40" s="39"/>
    </row>
    <row r="41" spans="1:7" ht="3.95" customHeight="1" x14ac:dyDescent="0.25">
      <c r="A41" s="20"/>
      <c r="B41" s="21"/>
      <c r="C41" s="15"/>
      <c r="D41" s="69"/>
      <c r="E41" s="69"/>
      <c r="F41" s="68"/>
      <c r="G41" s="39"/>
    </row>
    <row r="42" spans="1:7" ht="19.5" customHeight="1" thickBot="1" x14ac:dyDescent="0.35">
      <c r="A42" s="185" t="s">
        <v>39</v>
      </c>
      <c r="B42" s="186"/>
      <c r="C42" s="186"/>
      <c r="D42" s="186"/>
      <c r="E42" s="28"/>
      <c r="F42" s="26">
        <f>(IF(((D15&gt;0)*AND(D18&gt;0)*AND(D21&gt;0)*AND(D24&gt;0)*AND(D27&gt;0)*AND(D30&gt;0)*AND(D33&gt;0)*AND(D36&gt;0)*AND(D39&gt;0)),(IF(SUM(F13:F39)&gt;80,"Max. zulässiger Wert:  80 ",(IF(SUM(F13:F39)&lt;0,0,SUM(F13:F39))))),"Bitte alle Felder ausfüllen"))</f>
        <v>40</v>
      </c>
      <c r="G42" s="40"/>
    </row>
    <row r="43" spans="1:7" ht="24" customHeight="1" thickBot="1" x14ac:dyDescent="0.35">
      <c r="A43" s="29" t="s">
        <v>28</v>
      </c>
      <c r="B43" s="33"/>
      <c r="C43" s="16" t="s">
        <v>29</v>
      </c>
      <c r="D43" s="173"/>
      <c r="E43" s="174"/>
      <c r="F43" s="30" t="str">
        <f>(IF(D39&lt;=0,"",(IF(D36&lt;=0,"",(IF(D33&lt;=0,"",(IF(D30&lt;=0," ",(IF(D27&lt;=0,"",(IF(D24&lt;=0," ",(IF(D21&lt;=0," ",(IF(D18&lt;=0," ",(IF(D15&lt;=0," ",(IF(D10=Dropdown!C30,(IF(F42&gt;=50,"Max. 150 kg ges.-N organisch in 3 Jahren","")),(IF(F42&gt;=80,"Max. 240 kg ges.-N organisch in 3 Jahren",""))))))))))))))))))))))</f>
        <v/>
      </c>
      <c r="G43" s="41"/>
    </row>
    <row r="44" spans="1:7" ht="9.75" customHeight="1" thickBot="1" x14ac:dyDescent="0.3">
      <c r="A44" s="55"/>
      <c r="B44" s="56"/>
      <c r="C44" s="56"/>
      <c r="D44" s="53" t="s">
        <v>79</v>
      </c>
      <c r="E44" s="56"/>
      <c r="F44" s="54" t="s">
        <v>135</v>
      </c>
      <c r="G44" s="43"/>
    </row>
    <row r="45" spans="1:7" x14ac:dyDescent="0.25">
      <c r="G45" s="36"/>
    </row>
    <row r="46" spans="1:7" x14ac:dyDescent="0.25">
      <c r="A46" s="97"/>
      <c r="B46" s="98"/>
      <c r="C46" s="49"/>
      <c r="F46" s="99"/>
    </row>
    <row r="47" spans="1:7" x14ac:dyDescent="0.25">
      <c r="A47" s="49"/>
      <c r="B47" s="49"/>
      <c r="C47" s="49"/>
    </row>
    <row r="48" spans="1:7" x14ac:dyDescent="0.25">
      <c r="A48" s="101"/>
    </row>
    <row r="49" spans="1:1" x14ac:dyDescent="0.25">
      <c r="A49" s="101"/>
    </row>
    <row r="50" spans="1:1" x14ac:dyDescent="0.25">
      <c r="A50" s="101"/>
    </row>
    <row r="51" spans="1:1" x14ac:dyDescent="0.25">
      <c r="A51" s="101"/>
    </row>
    <row r="52" spans="1:1" x14ac:dyDescent="0.25">
      <c r="A52" s="101"/>
    </row>
    <row r="53" spans="1:1" x14ac:dyDescent="0.25">
      <c r="A53" s="101"/>
    </row>
    <row r="54" spans="1:1" x14ac:dyDescent="0.25">
      <c r="A54" s="101"/>
    </row>
    <row r="55" spans="1:1" x14ac:dyDescent="0.25">
      <c r="A55" s="101"/>
    </row>
    <row r="56" spans="1:1" x14ac:dyDescent="0.25">
      <c r="A56" s="101"/>
    </row>
    <row r="57" spans="1:1" x14ac:dyDescent="0.25">
      <c r="A57" s="101"/>
    </row>
    <row r="58" spans="1:1" x14ac:dyDescent="0.25">
      <c r="A58" s="101"/>
    </row>
    <row r="59" spans="1:1" x14ac:dyDescent="0.25">
      <c r="A59" s="101"/>
    </row>
    <row r="60" spans="1:1" x14ac:dyDescent="0.25">
      <c r="A60" s="101"/>
    </row>
    <row r="61" spans="1:1" x14ac:dyDescent="0.25">
      <c r="A61" s="101"/>
    </row>
    <row r="62" spans="1:1" x14ac:dyDescent="0.25">
      <c r="A62" s="101"/>
    </row>
    <row r="63" spans="1:1" x14ac:dyDescent="0.25">
      <c r="A63" s="101"/>
    </row>
    <row r="64" spans="1:1" x14ac:dyDescent="0.25">
      <c r="A64" s="101"/>
    </row>
    <row r="65" spans="1:1" x14ac:dyDescent="0.25">
      <c r="A65" s="101"/>
    </row>
    <row r="66" spans="1:1" x14ac:dyDescent="0.25">
      <c r="A66" s="101"/>
    </row>
    <row r="67" spans="1:1" x14ac:dyDescent="0.25">
      <c r="A67" s="101"/>
    </row>
    <row r="68" spans="1:1" x14ac:dyDescent="0.25">
      <c r="A68" s="101"/>
    </row>
    <row r="69" spans="1:1" x14ac:dyDescent="0.25">
      <c r="A69" s="101"/>
    </row>
    <row r="70" spans="1:1" x14ac:dyDescent="0.25">
      <c r="A70" s="101"/>
    </row>
    <row r="71" spans="1:1" x14ac:dyDescent="0.25">
      <c r="A71" s="101"/>
    </row>
    <row r="72" spans="1:1" x14ac:dyDescent="0.25">
      <c r="A72" s="101"/>
    </row>
    <row r="73" spans="1:1" x14ac:dyDescent="0.25">
      <c r="A73" s="101"/>
    </row>
    <row r="74" spans="1:1" x14ac:dyDescent="0.25">
      <c r="A74" s="101"/>
    </row>
    <row r="75" spans="1:1" x14ac:dyDescent="0.25">
      <c r="A75" s="101"/>
    </row>
    <row r="76" spans="1:1" x14ac:dyDescent="0.25">
      <c r="A76" s="101"/>
    </row>
    <row r="77" spans="1:1" x14ac:dyDescent="0.25">
      <c r="A77" s="101"/>
    </row>
    <row r="78" spans="1:1" x14ac:dyDescent="0.25">
      <c r="A78" s="101"/>
    </row>
    <row r="79" spans="1:1" x14ac:dyDescent="0.25">
      <c r="A79" s="101"/>
    </row>
    <row r="80" spans="1:1" x14ac:dyDescent="0.25">
      <c r="A80" s="101"/>
    </row>
    <row r="81" spans="1:1" x14ac:dyDescent="0.25">
      <c r="A81" s="101"/>
    </row>
  </sheetData>
  <sheetProtection password="E570" sheet="1" objects="1" scenarios="1" selectLockedCells="1"/>
  <mergeCells count="41">
    <mergeCell ref="A1:E2"/>
    <mergeCell ref="B3:C3"/>
    <mergeCell ref="B4:C4"/>
    <mergeCell ref="A13:C13"/>
    <mergeCell ref="A15:C16"/>
    <mergeCell ref="D15:E16"/>
    <mergeCell ref="F15:F16"/>
    <mergeCell ref="B5:C5"/>
    <mergeCell ref="B6:C6"/>
    <mergeCell ref="D13:E13"/>
    <mergeCell ref="A10:C11"/>
    <mergeCell ref="D10:E11"/>
    <mergeCell ref="A21:B22"/>
    <mergeCell ref="C21:C22"/>
    <mergeCell ref="D21:E22"/>
    <mergeCell ref="F21:F22"/>
    <mergeCell ref="A18:C19"/>
    <mergeCell ref="D18:E19"/>
    <mergeCell ref="F18:F19"/>
    <mergeCell ref="A33:B34"/>
    <mergeCell ref="C33:C34"/>
    <mergeCell ref="D33:E34"/>
    <mergeCell ref="F33:F34"/>
    <mergeCell ref="D24:E25"/>
    <mergeCell ref="F24:F25"/>
    <mergeCell ref="A24:C25"/>
    <mergeCell ref="A27:B31"/>
    <mergeCell ref="C27:C28"/>
    <mergeCell ref="D27:E28"/>
    <mergeCell ref="F27:F28"/>
    <mergeCell ref="C30:C31"/>
    <mergeCell ref="D30:E31"/>
    <mergeCell ref="F30:F31"/>
    <mergeCell ref="D43:E43"/>
    <mergeCell ref="A36:B37"/>
    <mergeCell ref="D36:E37"/>
    <mergeCell ref="F36:F37"/>
    <mergeCell ref="A39:C40"/>
    <mergeCell ref="D39:E40"/>
    <mergeCell ref="F39:F40"/>
    <mergeCell ref="A42:D42"/>
  </mergeCells>
  <dataValidations count="6">
    <dataValidation type="list" allowBlank="1" showInputMessage="1" showErrorMessage="1" sqref="D33:E34">
      <formula1>Leguminosen_Bearbeitung</formula1>
    </dataValidation>
    <dataValidation type="list" allowBlank="1" showInputMessage="1" showErrorMessage="1" sqref="D36:E37">
      <formula1>Begrünung_Sommer</formula1>
    </dataValidation>
    <dataValidation type="list" allowBlank="1" showInputMessage="1" showErrorMessage="1" sqref="D39:E40">
      <formula1>Abdeckung</formula1>
    </dataValidation>
    <dataValidation type="list" allowBlank="1" showInputMessage="1" showErrorMessage="1" sqref="D27">
      <formula1>Gassenanzahl</formula1>
    </dataValidation>
    <dataValidation type="list" allowBlank="1" showInputMessage="1" showErrorMessage="1" sqref="D30">
      <formula1>DauerbegrünungohneLeguminosen</formula1>
    </dataValidation>
    <dataValidation type="list" allowBlank="1" showInputMessage="1" showErrorMessage="1" sqref="D18">
      <formula1>Rebenwachstum</formula1>
    </dataValidation>
  </dataValidations>
  <hyperlinks>
    <hyperlink ref="B3:C5" location="Grunddaten!B3" display="Grunddaten!B3"/>
    <hyperlink ref="E3" location="Grunddaten!F3" display="Grunddaten!F3"/>
    <hyperlink ref="E5" location="Grunddaten!C22" display="Grunddaten!C22"/>
    <hyperlink ref="D8" location="Grunddaten!C21" display="wechseln zu Grunddaten"/>
  </hyperlinks>
  <pageMargins left="0.23622047244094491" right="0.23622047244094491" top="0.55118110236220474" bottom="0.6889763779527559" header="0.31496062992125984" footer="0.31496062992125984"/>
  <pageSetup paperSize="9"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Dropdown!$A$13:$A$16</xm:f>
          </x14:formula1>
          <xm:sqref>D21:E22</xm:sqref>
        </x14:dataValidation>
        <x14:dataValidation type="list" allowBlank="1" showInputMessage="1" showErrorMessage="1">
          <x14:formula1>
            <xm:f>Dropdown!$C$30:$C$31</xm:f>
          </x14:formula1>
          <xm:sqref>B3:D3 D10:E11</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1"/>
  <sheetViews>
    <sheetView zoomScaleNormal="100" workbookViewId="0">
      <selection activeCell="D8" sqref="D8"/>
    </sheetView>
  </sheetViews>
  <sheetFormatPr baseColWidth="10" defaultRowHeight="15" x14ac:dyDescent="0.25"/>
  <cols>
    <col min="1" max="1" width="8" style="77" customWidth="1"/>
    <col min="2" max="2" width="21.85546875" style="77" customWidth="1"/>
    <col min="3" max="3" width="23.85546875" style="77" customWidth="1"/>
    <col min="4" max="4" width="20.42578125" style="77" customWidth="1"/>
    <col min="5" max="5" width="31.42578125" style="77" customWidth="1"/>
    <col min="6" max="6" width="35.85546875" style="86" customWidth="1"/>
    <col min="7" max="7" width="0.7109375" style="100" customWidth="1"/>
    <col min="8" max="16384" width="11.42578125" style="77"/>
  </cols>
  <sheetData>
    <row r="1" spans="1:7" s="94" customFormat="1" ht="15" customHeight="1" x14ac:dyDescent="0.3">
      <c r="A1" s="131" t="s">
        <v>0</v>
      </c>
      <c r="B1" s="132"/>
      <c r="C1" s="132"/>
      <c r="D1" s="132"/>
      <c r="E1" s="132"/>
      <c r="F1" s="3" t="s">
        <v>22</v>
      </c>
      <c r="G1" s="35"/>
    </row>
    <row r="2" spans="1:7" s="94" customFormat="1" ht="15" customHeight="1" thickBot="1" x14ac:dyDescent="0.35">
      <c r="A2" s="133"/>
      <c r="B2" s="134"/>
      <c r="C2" s="134"/>
      <c r="D2" s="134"/>
      <c r="E2" s="134"/>
      <c r="F2" s="4" t="s">
        <v>23</v>
      </c>
      <c r="G2" s="35"/>
    </row>
    <row r="3" spans="1:7" ht="15" customHeight="1" thickBot="1" x14ac:dyDescent="0.3">
      <c r="A3" s="5" t="s">
        <v>20</v>
      </c>
      <c r="B3" s="191" t="str">
        <f>IF(Grunddaten!C3&lt;=0," ",Grunddaten!C3)</f>
        <v xml:space="preserve"> </v>
      </c>
      <c r="C3" s="192"/>
      <c r="D3" s="8" t="s">
        <v>19</v>
      </c>
      <c r="E3" s="102">
        <f>IF(Grunddaten!F3&lt;=0," ",Grunddaten!F3)</f>
        <v>2018</v>
      </c>
      <c r="F3" s="4" t="s">
        <v>24</v>
      </c>
      <c r="G3" s="35"/>
    </row>
    <row r="4" spans="1:7" ht="15" customHeight="1" thickBot="1" x14ac:dyDescent="0.3">
      <c r="A4" s="5"/>
      <c r="B4" s="193" t="str">
        <f>IF(Grunddaten!C4&lt;=0," ",Grunddaten!C4)</f>
        <v xml:space="preserve"> </v>
      </c>
      <c r="C4" s="194"/>
      <c r="D4" s="6"/>
      <c r="E4" s="7"/>
      <c r="F4" s="4" t="s">
        <v>25</v>
      </c>
      <c r="G4" s="35"/>
    </row>
    <row r="5" spans="1:7" ht="15" customHeight="1" thickBot="1" x14ac:dyDescent="0.3">
      <c r="A5" s="5"/>
      <c r="B5" s="189" t="str">
        <f>IF(Grunddaten!C5&lt;=0," ",Grunddaten!C5)</f>
        <v xml:space="preserve"> </v>
      </c>
      <c r="C5" s="190"/>
      <c r="D5" s="8" t="s">
        <v>26</v>
      </c>
      <c r="E5" s="103" t="str">
        <f>IF(Grunddaten!C23&lt;=0," ",Grunddaten!C23)</f>
        <v xml:space="preserve"> </v>
      </c>
      <c r="F5" s="4"/>
      <c r="G5" s="35"/>
    </row>
    <row r="6" spans="1:7" ht="3.95" customHeight="1" thickBot="1" x14ac:dyDescent="0.3">
      <c r="A6" s="9"/>
      <c r="B6" s="166"/>
      <c r="C6" s="166"/>
      <c r="D6" s="10"/>
      <c r="E6" s="11"/>
      <c r="F6" s="12"/>
      <c r="G6" s="42"/>
    </row>
    <row r="7" spans="1:7" ht="6" customHeight="1" x14ac:dyDescent="0.25">
      <c r="A7" s="13"/>
      <c r="B7" s="14"/>
      <c r="C7" s="15"/>
      <c r="D7" s="16"/>
      <c r="E7" s="16"/>
      <c r="F7" s="17"/>
      <c r="G7" s="36"/>
    </row>
    <row r="8" spans="1:7" ht="14.1" customHeight="1" x14ac:dyDescent="0.25">
      <c r="A8" s="47"/>
      <c r="B8" s="48"/>
      <c r="C8" s="15"/>
      <c r="D8" s="93" t="s">
        <v>110</v>
      </c>
      <c r="E8" s="82"/>
      <c r="F8" s="18" t="s">
        <v>27</v>
      </c>
      <c r="G8" s="37"/>
    </row>
    <row r="9" spans="1:7" ht="3.95" customHeight="1" thickBot="1" x14ac:dyDescent="0.3">
      <c r="A9" s="47"/>
      <c r="B9" s="48"/>
      <c r="C9" s="15"/>
      <c r="D9" s="125"/>
      <c r="E9" s="82"/>
      <c r="F9" s="18"/>
      <c r="G9" s="37"/>
    </row>
    <row r="10" spans="1:7" ht="14.1" customHeight="1" x14ac:dyDescent="0.25">
      <c r="A10" s="149" t="s">
        <v>139</v>
      </c>
      <c r="B10" s="150"/>
      <c r="C10" s="150"/>
      <c r="D10" s="151" t="s">
        <v>137</v>
      </c>
      <c r="E10" s="152"/>
      <c r="F10" s="18"/>
      <c r="G10" s="37"/>
    </row>
    <row r="11" spans="1:7" ht="14.1" customHeight="1" thickBot="1" x14ac:dyDescent="0.3">
      <c r="A11" s="149"/>
      <c r="B11" s="150"/>
      <c r="C11" s="150"/>
      <c r="D11" s="153"/>
      <c r="E11" s="154"/>
      <c r="F11" s="18"/>
      <c r="G11" s="37"/>
    </row>
    <row r="12" spans="1:7" ht="3.95" customHeight="1" x14ac:dyDescent="0.25">
      <c r="A12" s="19"/>
      <c r="B12" s="15"/>
      <c r="C12" s="15"/>
      <c r="D12" s="50"/>
      <c r="E12" s="50"/>
      <c r="F12" s="17"/>
      <c r="G12" s="36"/>
    </row>
    <row r="13" spans="1:7" x14ac:dyDescent="0.25">
      <c r="A13" s="164" t="s">
        <v>1</v>
      </c>
      <c r="B13" s="165"/>
      <c r="C13" s="165"/>
      <c r="D13" s="184"/>
      <c r="E13" s="184"/>
      <c r="F13" s="27">
        <v>40</v>
      </c>
      <c r="G13" s="38"/>
    </row>
    <row r="14" spans="1:7" ht="3.95" customHeight="1" thickBot="1" x14ac:dyDescent="0.3">
      <c r="A14" s="95"/>
      <c r="B14" s="96"/>
      <c r="C14" s="15"/>
      <c r="D14" s="15"/>
      <c r="E14" s="15"/>
      <c r="F14" s="17"/>
      <c r="G14" s="36"/>
    </row>
    <row r="15" spans="1:7" ht="15" customHeight="1" x14ac:dyDescent="0.25">
      <c r="A15" s="155" t="s">
        <v>21</v>
      </c>
      <c r="B15" s="156"/>
      <c r="C15" s="156"/>
      <c r="D15" s="161">
        <v>5</v>
      </c>
      <c r="E15" s="162"/>
      <c r="F15" s="175">
        <f>IF(D15&lt;0,"Ungültiger Wert",IF(D15=0,"&lt;-- Traubenertrag eintragen",IF(D15&gt;14,10,0)))</f>
        <v>0</v>
      </c>
      <c r="G15" s="36"/>
    </row>
    <row r="16" spans="1:7" ht="15" customHeight="1" thickBot="1" x14ac:dyDescent="0.3">
      <c r="A16" s="155"/>
      <c r="B16" s="156"/>
      <c r="C16" s="156"/>
      <c r="D16" s="159"/>
      <c r="E16" s="160"/>
      <c r="F16" s="175"/>
      <c r="G16" s="36"/>
    </row>
    <row r="17" spans="1:7" ht="3.95" customHeight="1" thickBot="1" x14ac:dyDescent="0.3">
      <c r="A17" s="19"/>
      <c r="B17" s="15"/>
      <c r="C17" s="15"/>
      <c r="D17" s="15"/>
      <c r="E17" s="15"/>
      <c r="F17" s="17"/>
      <c r="G17" s="36"/>
    </row>
    <row r="18" spans="1:7" ht="15" customHeight="1" x14ac:dyDescent="0.25">
      <c r="A18" s="149" t="s">
        <v>2</v>
      </c>
      <c r="B18" s="150"/>
      <c r="C18" s="150"/>
      <c r="D18" s="161" t="s">
        <v>4</v>
      </c>
      <c r="E18" s="162"/>
      <c r="F18" s="176">
        <f>IF(D18=Dropdown!A7,-30,(IF(D18=Dropdown!A8,0,(IF(D18=Dropdown!A9,30,"&lt;-- Auswahl treffen")))))</f>
        <v>0</v>
      </c>
      <c r="G18" s="39"/>
    </row>
    <row r="19" spans="1:7" ht="15" customHeight="1" thickBot="1" x14ac:dyDescent="0.3">
      <c r="A19" s="149"/>
      <c r="B19" s="150"/>
      <c r="C19" s="150"/>
      <c r="D19" s="159"/>
      <c r="E19" s="160"/>
      <c r="F19" s="176"/>
      <c r="G19" s="39"/>
    </row>
    <row r="20" spans="1:7" ht="3.95" customHeight="1" thickBot="1" x14ac:dyDescent="0.3">
      <c r="A20" s="19"/>
      <c r="B20" s="15"/>
      <c r="C20" s="15"/>
      <c r="D20" s="15"/>
      <c r="E20" s="15"/>
      <c r="F20" s="17"/>
      <c r="G20" s="36"/>
    </row>
    <row r="21" spans="1:7" ht="15" customHeight="1" x14ac:dyDescent="0.25">
      <c r="A21" s="149" t="s">
        <v>74</v>
      </c>
      <c r="B21" s="150"/>
      <c r="C21" s="163"/>
      <c r="D21" s="161" t="s">
        <v>7</v>
      </c>
      <c r="E21" s="162"/>
      <c r="F21" s="177" t="str">
        <f>IF(D21=Dropdown!A13," ",(IF(D21=Dropdown!A14," ",(IF(D21=Dropdown!A15," ",(IF(D21=Dropdown!A16," ","&lt;-- Auswahl treffen")))))))</f>
        <v xml:space="preserve"> </v>
      </c>
      <c r="G21" s="39"/>
    </row>
    <row r="22" spans="1:7" ht="15" customHeight="1" x14ac:dyDescent="0.25">
      <c r="A22" s="149"/>
      <c r="B22" s="150"/>
      <c r="C22" s="163"/>
      <c r="D22" s="157"/>
      <c r="E22" s="158"/>
      <c r="F22" s="177"/>
      <c r="G22" s="39"/>
    </row>
    <row r="23" spans="1:7" ht="3.95" customHeight="1" x14ac:dyDescent="0.25">
      <c r="A23" s="19"/>
      <c r="B23" s="15"/>
      <c r="C23" s="15"/>
      <c r="D23" s="31"/>
      <c r="E23" s="32"/>
      <c r="F23" s="17"/>
      <c r="G23" s="36"/>
    </row>
    <row r="24" spans="1:7" ht="15" customHeight="1" x14ac:dyDescent="0.25">
      <c r="A24" s="155" t="s">
        <v>8</v>
      </c>
      <c r="B24" s="156"/>
      <c r="C24" s="156"/>
      <c r="D24" s="157">
        <v>2.5</v>
      </c>
      <c r="E24" s="158"/>
      <c r="F24" s="176">
        <f>IF(D24&lt;0,"Ungültiger Wert",(IF(D21=Dropdown!A13,(IF(D24=0,"&lt;-- Humus eingeben",(IF((D24&gt;0)*AND(D24&lt;1.5),20,(IF((D24&gt;=1.5)*AND(D24&lt;=2.5),0,-40)))))),(IF(D21=Dropdown!A14,(IF(D24&lt;=0,"&lt;-- Humus eingeben",(IF((D24&gt;0)*AND(D24&lt;1.8),20,(IF((D24&gt;=1.8)*AND(D24&lt;=3),0,-40)))))),(IF(D21=Dropdown!A15,(IF(D24&lt;=0,"&lt;-- Humus eingeben",(IF((D24&gt;0)*AND(D24&lt;4),0,-40)))),(IF(D21=Dropdown!A16,(IF(D24&lt;=0,"Humus eingeben",(IF((D24&gt;0)*AND(D24&lt;7),0,-40)))),"Auswahl Bodenart treffen")))))))))</f>
        <v>0</v>
      </c>
      <c r="G24" s="39"/>
    </row>
    <row r="25" spans="1:7" ht="15" customHeight="1" thickBot="1" x14ac:dyDescent="0.3">
      <c r="A25" s="155"/>
      <c r="B25" s="156"/>
      <c r="C25" s="156"/>
      <c r="D25" s="159"/>
      <c r="E25" s="160"/>
      <c r="F25" s="176"/>
      <c r="G25" s="39"/>
    </row>
    <row r="26" spans="1:7" ht="3.95" customHeight="1" thickBot="1" x14ac:dyDescent="0.3">
      <c r="A26" s="19"/>
      <c r="B26" s="15"/>
      <c r="C26" s="15"/>
      <c r="D26" s="15"/>
      <c r="E26" s="15"/>
      <c r="F26" s="17"/>
      <c r="G26" s="36"/>
    </row>
    <row r="27" spans="1:7" ht="15" customHeight="1" x14ac:dyDescent="0.25">
      <c r="A27" s="178" t="s">
        <v>77</v>
      </c>
      <c r="B27" s="179"/>
      <c r="C27" s="187"/>
      <c r="D27" s="161" t="s">
        <v>75</v>
      </c>
      <c r="E27" s="162"/>
      <c r="F27" s="177" t="str">
        <f>IF(D27&lt;=0,"&lt;-- Auswahl treffen"," ")</f>
        <v xml:space="preserve"> </v>
      </c>
      <c r="G27" s="39"/>
    </row>
    <row r="28" spans="1:7" ht="15" customHeight="1" x14ac:dyDescent="0.25">
      <c r="A28" s="178"/>
      <c r="B28" s="179"/>
      <c r="C28" s="187"/>
      <c r="D28" s="157"/>
      <c r="E28" s="158"/>
      <c r="F28" s="177"/>
      <c r="G28" s="39"/>
    </row>
    <row r="29" spans="1:7" ht="3.95" customHeight="1" x14ac:dyDescent="0.25">
      <c r="A29" s="178"/>
      <c r="B29" s="179"/>
      <c r="C29" s="15"/>
      <c r="D29" s="31"/>
      <c r="E29" s="32"/>
      <c r="F29" s="17"/>
      <c r="G29" s="36"/>
    </row>
    <row r="30" spans="1:7" ht="15" customHeight="1" x14ac:dyDescent="0.25">
      <c r="A30" s="178"/>
      <c r="B30" s="179"/>
      <c r="C30" s="188"/>
      <c r="D30" s="157" t="s">
        <v>15</v>
      </c>
      <c r="E30" s="158"/>
      <c r="F30" s="176">
        <f>IF(D27=0,"Beide Felder Begrünung ausfüllen",((IF(D27=Dropdown!A31,(IF(D30&lt;=0,"&lt;-- Auswahl treffen",(IF(D30=Dropdown!A20,0,(IF(D30=Dropdown!A21,20,IF(D30=Dropdown!A22,0,IF(D30=Dropdown!A23,0,IF(D30=Dropdown!A24,-15,IF(D30=Dropdown!A25,-20,-40)))))))))),(IF(D30&lt;=0,"&lt;-- Auswahl treffen",(IF(D30=Dropdown!A20,0,(IF(D30=Dropdown!A21,40,IF(D30=Dropdown!A22,0,IF(D30=Dropdown!A23,0,IF(D30=Dropdown!A24,-30,IF(D30=Dropdown!A25,-40,-80))))))))))))))</f>
        <v>0</v>
      </c>
      <c r="G30" s="39"/>
    </row>
    <row r="31" spans="1:7" ht="15" customHeight="1" thickBot="1" x14ac:dyDescent="0.3">
      <c r="A31" s="178"/>
      <c r="B31" s="179"/>
      <c r="C31" s="188"/>
      <c r="D31" s="159"/>
      <c r="E31" s="160"/>
      <c r="F31" s="176"/>
      <c r="G31" s="39"/>
    </row>
    <row r="32" spans="1:7" ht="3.95" customHeight="1" thickBot="1" x14ac:dyDescent="0.3">
      <c r="A32" s="20"/>
      <c r="B32" s="21"/>
      <c r="C32" s="15"/>
      <c r="D32" s="15"/>
      <c r="E32" s="15"/>
      <c r="F32" s="17"/>
      <c r="G32" s="36"/>
    </row>
    <row r="33" spans="1:7" ht="15" customHeight="1" x14ac:dyDescent="0.25">
      <c r="A33" s="178" t="s">
        <v>16</v>
      </c>
      <c r="B33" s="179"/>
      <c r="C33" s="187"/>
      <c r="D33" s="180" t="s">
        <v>34</v>
      </c>
      <c r="E33" s="181"/>
      <c r="F33" s="176">
        <f>IF(D33&lt;=0,"&lt;-- Auswahl treffen",(IF(D33=Dropdown!A35,0,(IF(D33=Dropdown!A36,-20,(IF(D33=Dropdown!A37,-10,(IF(D33=Dropdown!A38,-50,(IF(D33=Dropdown!A39,-25,(IF(D33=Dropdown!A40,-100,(IF(D33=Dropdown!A41,-50,(IF(D33=Dropdown!A42,-35,-60)))))))))))))))))</f>
        <v>0</v>
      </c>
      <c r="G33" s="39"/>
    </row>
    <row r="34" spans="1:7" ht="15" customHeight="1" thickBot="1" x14ac:dyDescent="0.3">
      <c r="A34" s="178"/>
      <c r="B34" s="179"/>
      <c r="C34" s="187"/>
      <c r="D34" s="182"/>
      <c r="E34" s="183"/>
      <c r="F34" s="176"/>
      <c r="G34" s="39"/>
    </row>
    <row r="35" spans="1:7" ht="3.95" customHeight="1" thickBot="1" x14ac:dyDescent="0.3">
      <c r="A35" s="22"/>
      <c r="B35" s="23"/>
      <c r="C35" s="15"/>
      <c r="D35" s="2"/>
      <c r="E35" s="2"/>
      <c r="F35" s="17"/>
      <c r="G35" s="36"/>
    </row>
    <row r="36" spans="1:7" ht="15" customHeight="1" x14ac:dyDescent="0.25">
      <c r="A36" s="178" t="s">
        <v>33</v>
      </c>
      <c r="B36" s="179"/>
      <c r="C36" s="15"/>
      <c r="D36" s="161" t="s">
        <v>32</v>
      </c>
      <c r="E36" s="162"/>
      <c r="F36" s="176">
        <f>IF(D36&lt;=0,"&lt;-- Auswahl treffen",(IF(D36=Dropdown!A47,-20,(IF(D36=Dropdown!A48,-10,0)))))</f>
        <v>0</v>
      </c>
      <c r="G36" s="39"/>
    </row>
    <row r="37" spans="1:7" ht="15" customHeight="1" thickBot="1" x14ac:dyDescent="0.3">
      <c r="A37" s="178"/>
      <c r="B37" s="179"/>
      <c r="C37" s="15"/>
      <c r="D37" s="159"/>
      <c r="E37" s="160"/>
      <c r="F37" s="176"/>
      <c r="G37" s="39"/>
    </row>
    <row r="38" spans="1:7" ht="3.95" customHeight="1" thickBot="1" x14ac:dyDescent="0.3">
      <c r="A38" s="24"/>
      <c r="B38" s="25"/>
      <c r="C38" s="15"/>
      <c r="D38" s="69"/>
      <c r="E38" s="69"/>
      <c r="F38" s="17"/>
      <c r="G38" s="36"/>
    </row>
    <row r="39" spans="1:7" ht="19.5" customHeight="1" x14ac:dyDescent="0.25">
      <c r="A39" s="178" t="s">
        <v>17</v>
      </c>
      <c r="B39" s="179"/>
      <c r="C39" s="179"/>
      <c r="D39" s="161" t="s">
        <v>18</v>
      </c>
      <c r="E39" s="162"/>
      <c r="F39" s="176">
        <f>IF(D39&lt;=0,"&lt;-- Auswahl treffen",(IF(D39=Dropdown!A53,-20,(IF(D39=Dropdown!A54,-10,0)))))</f>
        <v>0</v>
      </c>
      <c r="G39" s="39"/>
    </row>
    <row r="40" spans="1:7" ht="11.45" customHeight="1" thickBot="1" x14ac:dyDescent="0.3">
      <c r="A40" s="178"/>
      <c r="B40" s="179"/>
      <c r="C40" s="179"/>
      <c r="D40" s="159"/>
      <c r="E40" s="160"/>
      <c r="F40" s="176"/>
      <c r="G40" s="39"/>
    </row>
    <row r="41" spans="1:7" ht="3.95" customHeight="1" x14ac:dyDescent="0.25">
      <c r="A41" s="20"/>
      <c r="B41" s="21"/>
      <c r="C41" s="15"/>
      <c r="D41" s="69"/>
      <c r="E41" s="69"/>
      <c r="F41" s="68"/>
      <c r="G41" s="39"/>
    </row>
    <row r="42" spans="1:7" ht="19.5" customHeight="1" thickBot="1" x14ac:dyDescent="0.35">
      <c r="A42" s="185" t="s">
        <v>39</v>
      </c>
      <c r="B42" s="186"/>
      <c r="C42" s="186"/>
      <c r="D42" s="186"/>
      <c r="E42" s="28"/>
      <c r="F42" s="26">
        <f>(IF(((D15&gt;0)*AND(D18&gt;0)*AND(D21&gt;0)*AND(D24&gt;0)*AND(D27&gt;0)*AND(D30&gt;0)*AND(D33&gt;0)*AND(D36&gt;0)*AND(D39&gt;0)),(IF(SUM(F13:F39)&gt;80,"Max. zulässiger Wert:  80 ",(IF(SUM(F13:F39)&lt;0,0,SUM(F13:F39))))),"Bitte alle Felder ausfüllen"))</f>
        <v>40</v>
      </c>
      <c r="G42" s="40"/>
    </row>
    <row r="43" spans="1:7" ht="24" customHeight="1" thickBot="1" x14ac:dyDescent="0.35">
      <c r="A43" s="29" t="s">
        <v>28</v>
      </c>
      <c r="B43" s="33"/>
      <c r="C43" s="16" t="s">
        <v>29</v>
      </c>
      <c r="D43" s="173"/>
      <c r="E43" s="174"/>
      <c r="F43" s="30" t="str">
        <f>(IF(D39&lt;=0,"",(IF(D36&lt;=0,"",(IF(D33&lt;=0,"",(IF(D30&lt;=0," ",(IF(D27&lt;=0,"",(IF(D24&lt;=0," ",(IF(D21&lt;=0," ",(IF(D18&lt;=0," ",(IF(D15&lt;=0," ",(IF(D10=Dropdown!C30,(IF(F42&gt;=50,"Max. 150 kg ges.-N organisch in 3 Jahren","")),(IF(F42&gt;=80,"Max. 240 kg ges.-N organisch in 3 Jahren",""))))))))))))))))))))))</f>
        <v/>
      </c>
      <c r="G43" s="41"/>
    </row>
    <row r="44" spans="1:7" ht="9.75" customHeight="1" thickBot="1" x14ac:dyDescent="0.3">
      <c r="A44" s="55"/>
      <c r="B44" s="56"/>
      <c r="C44" s="56"/>
      <c r="D44" s="53" t="s">
        <v>79</v>
      </c>
      <c r="E44" s="56"/>
      <c r="F44" s="54" t="s">
        <v>135</v>
      </c>
      <c r="G44" s="43"/>
    </row>
    <row r="45" spans="1:7" x14ac:dyDescent="0.25">
      <c r="G45" s="36"/>
    </row>
    <row r="46" spans="1:7" x14ac:dyDescent="0.25">
      <c r="A46" s="97"/>
      <c r="B46" s="98"/>
      <c r="C46" s="49"/>
      <c r="F46" s="99"/>
    </row>
    <row r="47" spans="1:7" x14ac:dyDescent="0.25">
      <c r="A47" s="49"/>
      <c r="B47" s="49"/>
      <c r="C47" s="49"/>
    </row>
    <row r="48" spans="1:7" x14ac:dyDescent="0.25">
      <c r="A48" s="101"/>
    </row>
    <row r="49" spans="1:1" x14ac:dyDescent="0.25">
      <c r="A49" s="101"/>
    </row>
    <row r="50" spans="1:1" x14ac:dyDescent="0.25">
      <c r="A50" s="101"/>
    </row>
    <row r="51" spans="1:1" x14ac:dyDescent="0.25">
      <c r="A51" s="101"/>
    </row>
    <row r="52" spans="1:1" x14ac:dyDescent="0.25">
      <c r="A52" s="101"/>
    </row>
    <row r="53" spans="1:1" x14ac:dyDescent="0.25">
      <c r="A53" s="101"/>
    </row>
    <row r="54" spans="1:1" x14ac:dyDescent="0.25">
      <c r="A54" s="101"/>
    </row>
    <row r="55" spans="1:1" x14ac:dyDescent="0.25">
      <c r="A55" s="101"/>
    </row>
    <row r="56" spans="1:1" x14ac:dyDescent="0.25">
      <c r="A56" s="101"/>
    </row>
    <row r="57" spans="1:1" x14ac:dyDescent="0.25">
      <c r="A57" s="101"/>
    </row>
    <row r="58" spans="1:1" x14ac:dyDescent="0.25">
      <c r="A58" s="101"/>
    </row>
    <row r="59" spans="1:1" x14ac:dyDescent="0.25">
      <c r="A59" s="101"/>
    </row>
    <row r="60" spans="1:1" x14ac:dyDescent="0.25">
      <c r="A60" s="101"/>
    </row>
    <row r="61" spans="1:1" x14ac:dyDescent="0.25">
      <c r="A61" s="101"/>
    </row>
    <row r="62" spans="1:1" x14ac:dyDescent="0.25">
      <c r="A62" s="101"/>
    </row>
    <row r="63" spans="1:1" x14ac:dyDescent="0.25">
      <c r="A63" s="101"/>
    </row>
    <row r="64" spans="1:1" x14ac:dyDescent="0.25">
      <c r="A64" s="101"/>
    </row>
    <row r="65" spans="1:1" x14ac:dyDescent="0.25">
      <c r="A65" s="101"/>
    </row>
    <row r="66" spans="1:1" x14ac:dyDescent="0.25">
      <c r="A66" s="101"/>
    </row>
    <row r="67" spans="1:1" x14ac:dyDescent="0.25">
      <c r="A67" s="101"/>
    </row>
    <row r="68" spans="1:1" x14ac:dyDescent="0.25">
      <c r="A68" s="101"/>
    </row>
    <row r="69" spans="1:1" x14ac:dyDescent="0.25">
      <c r="A69" s="101"/>
    </row>
    <row r="70" spans="1:1" x14ac:dyDescent="0.25">
      <c r="A70" s="101"/>
    </row>
    <row r="71" spans="1:1" x14ac:dyDescent="0.25">
      <c r="A71" s="101"/>
    </row>
    <row r="72" spans="1:1" x14ac:dyDescent="0.25">
      <c r="A72" s="101"/>
    </row>
    <row r="73" spans="1:1" x14ac:dyDescent="0.25">
      <c r="A73" s="101"/>
    </row>
    <row r="74" spans="1:1" x14ac:dyDescent="0.25">
      <c r="A74" s="101"/>
    </row>
    <row r="75" spans="1:1" x14ac:dyDescent="0.25">
      <c r="A75" s="101"/>
    </row>
    <row r="76" spans="1:1" x14ac:dyDescent="0.25">
      <c r="A76" s="101"/>
    </row>
    <row r="77" spans="1:1" x14ac:dyDescent="0.25">
      <c r="A77" s="101"/>
    </row>
    <row r="78" spans="1:1" x14ac:dyDescent="0.25">
      <c r="A78" s="101"/>
    </row>
    <row r="79" spans="1:1" x14ac:dyDescent="0.25">
      <c r="A79" s="101"/>
    </row>
    <row r="80" spans="1:1" x14ac:dyDescent="0.25">
      <c r="A80" s="101"/>
    </row>
    <row r="81" spans="1:1" x14ac:dyDescent="0.25">
      <c r="A81" s="101"/>
    </row>
  </sheetData>
  <sheetProtection password="E570" sheet="1" objects="1" scenarios="1" selectLockedCells="1"/>
  <mergeCells count="41">
    <mergeCell ref="A1:E2"/>
    <mergeCell ref="B3:C3"/>
    <mergeCell ref="B4:C4"/>
    <mergeCell ref="A13:C13"/>
    <mergeCell ref="A15:C16"/>
    <mergeCell ref="D15:E16"/>
    <mergeCell ref="F15:F16"/>
    <mergeCell ref="B5:C5"/>
    <mergeCell ref="B6:C6"/>
    <mergeCell ref="D13:E13"/>
    <mergeCell ref="A10:C11"/>
    <mergeCell ref="D10:E11"/>
    <mergeCell ref="A21:B22"/>
    <mergeCell ref="C21:C22"/>
    <mergeCell ref="D21:E22"/>
    <mergeCell ref="F21:F22"/>
    <mergeCell ref="A18:C19"/>
    <mergeCell ref="D18:E19"/>
    <mergeCell ref="F18:F19"/>
    <mergeCell ref="A33:B34"/>
    <mergeCell ref="C33:C34"/>
    <mergeCell ref="D33:E34"/>
    <mergeCell ref="F33:F34"/>
    <mergeCell ref="D24:E25"/>
    <mergeCell ref="F24:F25"/>
    <mergeCell ref="A24:C25"/>
    <mergeCell ref="A27:B31"/>
    <mergeCell ref="C27:C28"/>
    <mergeCell ref="D27:E28"/>
    <mergeCell ref="F27:F28"/>
    <mergeCell ref="C30:C31"/>
    <mergeCell ref="D30:E31"/>
    <mergeCell ref="F30:F31"/>
    <mergeCell ref="D43:E43"/>
    <mergeCell ref="A36:B37"/>
    <mergeCell ref="D36:E37"/>
    <mergeCell ref="F36:F37"/>
    <mergeCell ref="A39:C40"/>
    <mergeCell ref="D39:E40"/>
    <mergeCell ref="F39:F40"/>
    <mergeCell ref="A42:D42"/>
  </mergeCells>
  <dataValidations count="6">
    <dataValidation type="list" allowBlank="1" showInputMessage="1" showErrorMessage="1" sqref="D33:E34">
      <formula1>Leguminosen_Bearbeitung</formula1>
    </dataValidation>
    <dataValidation type="list" allowBlank="1" showInputMessage="1" showErrorMessage="1" sqref="D36:E37">
      <formula1>Begrünung_Sommer</formula1>
    </dataValidation>
    <dataValidation type="list" allowBlank="1" showInputMessage="1" showErrorMessage="1" sqref="D39:E40">
      <formula1>Abdeckung</formula1>
    </dataValidation>
    <dataValidation type="list" allowBlank="1" showInputMessage="1" showErrorMessage="1" sqref="D27">
      <formula1>Gassenanzahl</formula1>
    </dataValidation>
    <dataValidation type="list" allowBlank="1" showInputMessage="1" showErrorMessage="1" sqref="D30">
      <formula1>DauerbegrünungohneLeguminosen</formula1>
    </dataValidation>
    <dataValidation type="list" allowBlank="1" showInputMessage="1" showErrorMessage="1" sqref="D18">
      <formula1>Rebenwachstum</formula1>
    </dataValidation>
  </dataValidations>
  <hyperlinks>
    <hyperlink ref="B3:C5" location="Grunddaten!B3" display="Grunddaten!B3"/>
    <hyperlink ref="E3" location="Grunddaten!F3" display="Grunddaten!F3"/>
    <hyperlink ref="E5" location="Grunddaten!C24" display="Grunddaten!C24"/>
    <hyperlink ref="D8" location="Grunddaten!C23" display="wechseln zu Grunddaten"/>
  </hyperlinks>
  <pageMargins left="0.23622047244094491" right="0.23622047244094491" top="0.55118110236220474" bottom="0.6889763779527559" header="0.31496062992125984" footer="0.31496062992125984"/>
  <pageSetup paperSize="9"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Dropdown!$A$13:$A$16</xm:f>
          </x14:formula1>
          <xm:sqref>D21:E22</xm:sqref>
        </x14:dataValidation>
        <x14:dataValidation type="list" allowBlank="1" showInputMessage="1" showErrorMessage="1">
          <x14:formula1>
            <xm:f>Dropdown!$C$30:$C$31</xm:f>
          </x14:formula1>
          <xm:sqref>D10:E11</xm:sqref>
        </x14:dataValidation>
      </x14:dataValidation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23</vt:i4>
      </vt:variant>
      <vt:variant>
        <vt:lpstr>Benannte Bereiche</vt:lpstr>
      </vt:variant>
      <vt:variant>
        <vt:i4>11</vt:i4>
      </vt:variant>
    </vt:vector>
  </HeadingPairs>
  <TitlesOfParts>
    <vt:vector size="34" baseType="lpstr">
      <vt:lpstr>Anleitung</vt:lpstr>
      <vt:lpstr>Grunddaten</vt:lpstr>
      <vt:lpstr>Bew.-Einh. 1</vt:lpstr>
      <vt:lpstr>Bew.-Einh. 2</vt:lpstr>
      <vt:lpstr>Bew.-Einh. 3</vt:lpstr>
      <vt:lpstr>Bew.-Einh. 4</vt:lpstr>
      <vt:lpstr>Bew.-Einh. 5</vt:lpstr>
      <vt:lpstr>Bew.-Einh. 6</vt:lpstr>
      <vt:lpstr>Bew.-Einh. 7</vt:lpstr>
      <vt:lpstr>Bew.-Einh. 8</vt:lpstr>
      <vt:lpstr>Bew.-Einh. 9</vt:lpstr>
      <vt:lpstr>Bew.-Einh. 10</vt:lpstr>
      <vt:lpstr>Bew.-Einh. 11</vt:lpstr>
      <vt:lpstr>Bew.-Einh. 12</vt:lpstr>
      <vt:lpstr>Bew.-Einh. 13</vt:lpstr>
      <vt:lpstr>Bew.-Einh. 14</vt:lpstr>
      <vt:lpstr>Bew.-Einh. 15</vt:lpstr>
      <vt:lpstr>Bew.-Einh. 16</vt:lpstr>
      <vt:lpstr>Bew.-Einh. 17</vt:lpstr>
      <vt:lpstr>Bew.-Einh. 18</vt:lpstr>
      <vt:lpstr>Bew.-Einh. 19</vt:lpstr>
      <vt:lpstr>Bew.-Einh. 20</vt:lpstr>
      <vt:lpstr>Dropdown</vt:lpstr>
      <vt:lpstr>Abdeckung</vt:lpstr>
      <vt:lpstr>Abdeckung_Gasse</vt:lpstr>
      <vt:lpstr>Begrünung_Sommer</vt:lpstr>
      <vt:lpstr>Böden</vt:lpstr>
      <vt:lpstr>DauerbegrünungohneLeguminosen</vt:lpstr>
      <vt:lpstr>Gassenanzahl</vt:lpstr>
      <vt:lpstr>Leguminosen</vt:lpstr>
      <vt:lpstr>Leguminosen_Bearbeitung</vt:lpstr>
      <vt:lpstr>Leguminosenbesatz</vt:lpstr>
      <vt:lpstr>Rebenwachstum</vt:lpstr>
      <vt:lpstr>Sommer</vt:lpstr>
    </vt:vector>
  </TitlesOfParts>
  <Company>Regierungspräsidium Darmstadt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Neckerauer, Bernd (RPDA)</dc:creator>
  <cp:lastModifiedBy>Neckerauer, Bernd (RPDA)</cp:lastModifiedBy>
  <cp:lastPrinted>2018-02-14T12:41:26Z</cp:lastPrinted>
  <dcterms:created xsi:type="dcterms:W3CDTF">2017-10-11T13:49:43Z</dcterms:created>
  <dcterms:modified xsi:type="dcterms:W3CDTF">2018-02-28T13:27:05Z</dcterms:modified>
</cp:coreProperties>
</file>